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er\Desktop\Amatu vienību saraksti 2023\"/>
    </mc:Choice>
  </mc:AlternateContent>
  <xr:revisionPtr revIDLastSave="0" documentId="13_ncr:1_{64B67EC4-BF71-412C-9663-7C8BF5A500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ona" sheetId="4" r:id="rId1"/>
    <sheet name="Barkava" sheetId="5" r:id="rId2"/>
    <sheet name="Bērzaune" sheetId="6" r:id="rId3"/>
    <sheet name="Dzelzava" sheetId="7" r:id="rId4"/>
    <sheet name="Kalsnava" sheetId="8" r:id="rId5"/>
    <sheet name="Lazdona" sheetId="9" r:id="rId6"/>
    <sheet name="Liezēre" sheetId="10" r:id="rId7"/>
    <sheet name="Ļaudona" sheetId="12" r:id="rId8"/>
    <sheet name="Mārciena" sheetId="13" r:id="rId9"/>
    <sheet name="Mētriena" sheetId="14" r:id="rId10"/>
    <sheet name="Ošupe" sheetId="15" r:id="rId11"/>
    <sheet name="Prauliena" sheetId="16" r:id="rId12"/>
    <sheet name="Sarkaņi" sheetId="17" r:id="rId13"/>
    <sheet name="Vestiena" sheetId="18" r:id="rId14"/>
  </sheets>
  <definedNames>
    <definedName name="_xlnm.Print_Area" localSheetId="0">Arona!$A$1:$K$59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2" l="1"/>
  <c r="J57" i="16"/>
  <c r="K57" i="16" s="1"/>
  <c r="F57" i="16"/>
  <c r="K30" i="13"/>
  <c r="J30" i="13"/>
  <c r="J37" i="13" l="1"/>
  <c r="K37" i="13" s="1"/>
  <c r="F37" i="13"/>
  <c r="F14" i="18"/>
  <c r="F51" i="16"/>
  <c r="F12" i="16"/>
  <c r="F53" i="15"/>
  <c r="F46" i="15"/>
  <c r="F11" i="14"/>
  <c r="F54" i="12"/>
  <c r="F12" i="12"/>
  <c r="F50" i="10"/>
  <c r="F19" i="10"/>
  <c r="F48" i="8"/>
  <c r="F43" i="7"/>
  <c r="F47" i="6"/>
  <c r="F11" i="6"/>
  <c r="F18" i="5"/>
  <c r="F55" i="4"/>
  <c r="J25" i="17" l="1"/>
  <c r="J22" i="17"/>
  <c r="K22" i="17" s="1"/>
  <c r="F22" i="17"/>
  <c r="J28" i="16"/>
  <c r="K28" i="16" s="1"/>
  <c r="F28" i="16"/>
  <c r="J36" i="12"/>
  <c r="K36" i="12" s="1"/>
  <c r="D36" i="12"/>
  <c r="F36" i="12" s="1"/>
  <c r="J31" i="18"/>
  <c r="J19" i="16"/>
  <c r="J19" i="15"/>
  <c r="J17" i="14"/>
  <c r="J25" i="12"/>
  <c r="J34" i="10"/>
  <c r="K34" i="10" s="1"/>
  <c r="F34" i="10"/>
  <c r="J22" i="10"/>
  <c r="J18" i="8"/>
  <c r="J42" i="16"/>
  <c r="J44" i="15"/>
  <c r="J47" i="12"/>
  <c r="J44" i="10"/>
  <c r="J29" i="9"/>
  <c r="J40" i="8"/>
  <c r="J40" i="6"/>
  <c r="J45" i="5"/>
  <c r="J46" i="4"/>
  <c r="J44" i="8"/>
  <c r="J28" i="7"/>
  <c r="K28" i="7" s="1"/>
  <c r="F28" i="7"/>
  <c r="J19" i="7"/>
  <c r="J22" i="5"/>
  <c r="J39" i="4"/>
  <c r="F26" i="4"/>
  <c r="J26" i="4"/>
  <c r="K26" i="4" s="1"/>
  <c r="J29" i="4" l="1"/>
  <c r="K29" i="4" s="1"/>
  <c r="F29" i="4"/>
  <c r="J22" i="4"/>
  <c r="K22" i="4" s="1"/>
  <c r="J23" i="18" l="1"/>
  <c r="J19" i="17"/>
  <c r="J25" i="16" l="1"/>
  <c r="J34" i="15"/>
  <c r="J25" i="15"/>
  <c r="J28" i="15"/>
  <c r="J26" i="14" l="1"/>
  <c r="J19" i="13"/>
  <c r="J33" i="12" l="1"/>
  <c r="J31" i="10" l="1"/>
  <c r="J22" i="9"/>
  <c r="J26" i="8" l="1"/>
  <c r="J25" i="7"/>
  <c r="J24" i="6" l="1"/>
  <c r="J29" i="5" l="1"/>
  <c r="J32" i="5"/>
  <c r="J25" i="4"/>
  <c r="J5" i="18"/>
  <c r="J6" i="16"/>
  <c r="J5" i="14"/>
  <c r="J5" i="13"/>
  <c r="J6" i="12"/>
  <c r="J6" i="10"/>
  <c r="J5" i="9"/>
  <c r="J5" i="8"/>
  <c r="J6" i="4" l="1"/>
  <c r="J50" i="7" l="1"/>
  <c r="J49" i="7"/>
  <c r="J37" i="7"/>
  <c r="J6" i="7"/>
  <c r="J5" i="17"/>
  <c r="J6" i="15" l="1"/>
  <c r="J6" i="6"/>
  <c r="J9" i="5"/>
  <c r="J5" i="5"/>
  <c r="K31" i="18" l="1"/>
  <c r="J28" i="18"/>
  <c r="K28" i="18" s="1"/>
  <c r="J27" i="18"/>
  <c r="K27" i="18" s="1"/>
  <c r="J26" i="18"/>
  <c r="K26" i="18" s="1"/>
  <c r="K23" i="18"/>
  <c r="J20" i="18"/>
  <c r="K20" i="18" s="1"/>
  <c r="J17" i="18"/>
  <c r="J14" i="18"/>
  <c r="K14" i="18" s="1"/>
  <c r="J13" i="18"/>
  <c r="K13" i="18" s="1"/>
  <c r="J12" i="18"/>
  <c r="J11" i="18"/>
  <c r="J10" i="18"/>
  <c r="J9" i="18"/>
  <c r="K9" i="18" s="1"/>
  <c r="J8" i="18"/>
  <c r="K8" i="18" s="1"/>
  <c r="K5" i="18"/>
  <c r="J38" i="17"/>
  <c r="K38" i="17" s="1"/>
  <c r="J35" i="17"/>
  <c r="K35" i="17" s="1"/>
  <c r="J34" i="17"/>
  <c r="K34" i="17" s="1"/>
  <c r="J33" i="17"/>
  <c r="K33" i="17" s="1"/>
  <c r="J32" i="17"/>
  <c r="K32" i="17" s="1"/>
  <c r="J31" i="17"/>
  <c r="K31" i="17" s="1"/>
  <c r="J30" i="17"/>
  <c r="K30" i="17" s="1"/>
  <c r="J29" i="17"/>
  <c r="K29" i="17" s="1"/>
  <c r="J28" i="17"/>
  <c r="K28" i="17" s="1"/>
  <c r="J27" i="17"/>
  <c r="K27" i="17" s="1"/>
  <c r="J26" i="17"/>
  <c r="K26" i="17" s="1"/>
  <c r="K25" i="17"/>
  <c r="K19" i="17"/>
  <c r="J16" i="17"/>
  <c r="K16" i="17" s="1"/>
  <c r="J15" i="17"/>
  <c r="J14" i="17"/>
  <c r="K14" i="17" s="1"/>
  <c r="J13" i="17"/>
  <c r="J12" i="17"/>
  <c r="K12" i="17" s="1"/>
  <c r="J11" i="17"/>
  <c r="K11" i="17" s="1"/>
  <c r="J10" i="17"/>
  <c r="J9" i="17"/>
  <c r="K9" i="17" s="1"/>
  <c r="J8" i="17"/>
  <c r="K8" i="17" s="1"/>
  <c r="K5" i="17"/>
  <c r="J58" i="16"/>
  <c r="K58" i="16" s="1"/>
  <c r="J56" i="16"/>
  <c r="K56" i="16" s="1"/>
  <c r="J55" i="16"/>
  <c r="J54" i="16"/>
  <c r="K54" i="16" s="1"/>
  <c r="J53" i="16"/>
  <c r="K53" i="16" s="1"/>
  <c r="J52" i="16"/>
  <c r="K52" i="16" s="1"/>
  <c r="J51" i="16"/>
  <c r="K51" i="16" s="1"/>
  <c r="J50" i="16"/>
  <c r="K50" i="16" s="1"/>
  <c r="J49" i="16"/>
  <c r="K49" i="16" s="1"/>
  <c r="J46" i="16"/>
  <c r="K46" i="16" s="1"/>
  <c r="J45" i="16"/>
  <c r="J44" i="16"/>
  <c r="K44" i="16" s="1"/>
  <c r="J43" i="16"/>
  <c r="K43" i="16" s="1"/>
  <c r="K42" i="16"/>
  <c r="J39" i="16"/>
  <c r="K39" i="16" s="1"/>
  <c r="J38" i="16"/>
  <c r="K38" i="16" s="1"/>
  <c r="J37" i="16"/>
  <c r="K37" i="16" s="1"/>
  <c r="J36" i="16"/>
  <c r="K36" i="16" s="1"/>
  <c r="J35" i="16"/>
  <c r="K35" i="16" s="1"/>
  <c r="J34" i="16"/>
  <c r="K34" i="16" s="1"/>
  <c r="J33" i="16"/>
  <c r="K33" i="16" s="1"/>
  <c r="J32" i="16"/>
  <c r="K32" i="16" s="1"/>
  <c r="J31" i="16"/>
  <c r="K31" i="16" s="1"/>
  <c r="K25" i="16"/>
  <c r="J22" i="16"/>
  <c r="K22" i="16" s="1"/>
  <c r="K19" i="16"/>
  <c r="J16" i="16"/>
  <c r="K16" i="16" s="1"/>
  <c r="J15" i="16"/>
  <c r="J13" i="16"/>
  <c r="K13" i="16" s="1"/>
  <c r="J12" i="16"/>
  <c r="K12" i="16" s="1"/>
  <c r="J14" i="16"/>
  <c r="K14" i="16" s="1"/>
  <c r="J11" i="16"/>
  <c r="J10" i="16"/>
  <c r="K10" i="16" s="1"/>
  <c r="J9" i="16"/>
  <c r="K9" i="16" s="1"/>
  <c r="K6" i="16"/>
  <c r="J5" i="16"/>
  <c r="K5" i="16" s="1"/>
  <c r="J53" i="15"/>
  <c r="K53" i="15" s="1"/>
  <c r="J52" i="15"/>
  <c r="K52" i="15" s="1"/>
  <c r="J48" i="15"/>
  <c r="K48" i="15" s="1"/>
  <c r="J49" i="15"/>
  <c r="J47" i="15"/>
  <c r="K47" i="15" s="1"/>
  <c r="J46" i="15"/>
  <c r="K46" i="15" s="1"/>
  <c r="J45" i="15"/>
  <c r="K45" i="15" s="1"/>
  <c r="K44" i="15"/>
  <c r="J41" i="15"/>
  <c r="K41" i="15" s="1"/>
  <c r="J40" i="15"/>
  <c r="K40" i="15" s="1"/>
  <c r="J39" i="15"/>
  <c r="K39" i="15" s="1"/>
  <c r="J38" i="15"/>
  <c r="K38" i="15" s="1"/>
  <c r="J37" i="15"/>
  <c r="K37" i="15" s="1"/>
  <c r="K34" i="15"/>
  <c r="K28" i="15"/>
  <c r="K25" i="15"/>
  <c r="J31" i="15"/>
  <c r="K31" i="15" s="1"/>
  <c r="J22" i="15"/>
  <c r="K22" i="15" s="1"/>
  <c r="K19" i="15"/>
  <c r="J16" i="15"/>
  <c r="K16" i="15" s="1"/>
  <c r="J15" i="15"/>
  <c r="K15" i="15" s="1"/>
  <c r="J14" i="15"/>
  <c r="K14" i="15" s="1"/>
  <c r="J13" i="15"/>
  <c r="K13" i="15" s="1"/>
  <c r="J12" i="15"/>
  <c r="K12" i="15" s="1"/>
  <c r="J11" i="15"/>
  <c r="K11" i="15" s="1"/>
  <c r="J10" i="15"/>
  <c r="K10" i="15" s="1"/>
  <c r="J9" i="15"/>
  <c r="K9" i="15" s="1"/>
  <c r="K6" i="15"/>
  <c r="J5" i="15"/>
  <c r="K5" i="15" s="1"/>
  <c r="J33" i="14"/>
  <c r="K33" i="14" s="1"/>
  <c r="J32" i="14"/>
  <c r="K32" i="14" s="1"/>
  <c r="J31" i="14"/>
  <c r="K31" i="14" s="1"/>
  <c r="J30" i="14"/>
  <c r="K30" i="14" s="1"/>
  <c r="J29" i="14"/>
  <c r="K29" i="14" s="1"/>
  <c r="K26" i="14"/>
  <c r="J23" i="14"/>
  <c r="K23" i="14" s="1"/>
  <c r="J20" i="14"/>
  <c r="K20" i="14" s="1"/>
  <c r="K17" i="14"/>
  <c r="J14" i="14"/>
  <c r="K14" i="14" s="1"/>
  <c r="J13" i="14"/>
  <c r="K13" i="14" s="1"/>
  <c r="J12" i="14"/>
  <c r="K12" i="14" s="1"/>
  <c r="J11" i="14"/>
  <c r="K11" i="14" s="1"/>
  <c r="J10" i="14"/>
  <c r="J9" i="14"/>
  <c r="K9" i="14" s="1"/>
  <c r="J8" i="14"/>
  <c r="K8" i="14" s="1"/>
  <c r="K5" i="14"/>
  <c r="J42" i="13"/>
  <c r="K42" i="13" s="1"/>
  <c r="J41" i="13"/>
  <c r="K41" i="13" s="1"/>
  <c r="J40" i="13"/>
  <c r="K40" i="13" s="1"/>
  <c r="J39" i="13"/>
  <c r="K39" i="13" s="1"/>
  <c r="J38" i="13"/>
  <c r="J36" i="13"/>
  <c r="K36" i="13" s="1"/>
  <c r="J35" i="13"/>
  <c r="K35" i="13" s="1"/>
  <c r="J34" i="13"/>
  <c r="K34" i="13" s="1"/>
  <c r="J33" i="13"/>
  <c r="K33" i="13" s="1"/>
  <c r="J32" i="13"/>
  <c r="K32" i="13" s="1"/>
  <c r="J31" i="13"/>
  <c r="J29" i="13"/>
  <c r="K29" i="13" s="1"/>
  <c r="J28" i="13"/>
  <c r="K28" i="13" s="1"/>
  <c r="J25" i="13"/>
  <c r="K25" i="13" s="1"/>
  <c r="J24" i="13"/>
  <c r="K24" i="13" s="1"/>
  <c r="J23" i="13"/>
  <c r="K23" i="13" s="1"/>
  <c r="J22" i="13"/>
  <c r="K22" i="13" s="1"/>
  <c r="K19" i="13"/>
  <c r="J16" i="13"/>
  <c r="K16" i="13" s="1"/>
  <c r="J13" i="13"/>
  <c r="K13" i="13" s="1"/>
  <c r="J12" i="13"/>
  <c r="K12" i="13" s="1"/>
  <c r="J11" i="13"/>
  <c r="K11" i="13" s="1"/>
  <c r="J10" i="13"/>
  <c r="J9" i="13"/>
  <c r="K9" i="13" s="1"/>
  <c r="J8" i="13"/>
  <c r="K8" i="13" s="1"/>
  <c r="K5" i="13"/>
  <c r="J67" i="12"/>
  <c r="K67" i="12" s="1"/>
  <c r="J66" i="12"/>
  <c r="K66" i="12" s="1"/>
  <c r="J65" i="12"/>
  <c r="K65" i="12" s="1"/>
  <c r="J64" i="12"/>
  <c r="K64" i="12" s="1"/>
  <c r="J63" i="12"/>
  <c r="K63" i="12" s="1"/>
  <c r="J62" i="12"/>
  <c r="K62" i="12" s="1"/>
  <c r="J61" i="12"/>
  <c r="K61" i="12" s="1"/>
  <c r="J60" i="12"/>
  <c r="K60" i="12" s="1"/>
  <c r="J59" i="12"/>
  <c r="K59" i="12" s="1"/>
  <c r="J58" i="12"/>
  <c r="K58" i="12" s="1"/>
  <c r="J55" i="12"/>
  <c r="K55" i="12" s="1"/>
  <c r="J54" i="12"/>
  <c r="K54" i="12" s="1"/>
  <c r="J53" i="12"/>
  <c r="K53" i="12" s="1"/>
  <c r="J50" i="12"/>
  <c r="K50" i="12" s="1"/>
  <c r="J49" i="12"/>
  <c r="K49" i="12" s="1"/>
  <c r="J48" i="12"/>
  <c r="K48" i="12" s="1"/>
  <c r="K47" i="12"/>
  <c r="J44" i="12"/>
  <c r="K44" i="12" s="1"/>
  <c r="J43" i="12"/>
  <c r="K43" i="12" s="1"/>
  <c r="J42" i="12"/>
  <c r="K42" i="12" s="1"/>
  <c r="J41" i="12"/>
  <c r="K41" i="12" s="1"/>
  <c r="J40" i="12"/>
  <c r="K40" i="12" s="1"/>
  <c r="J39" i="12"/>
  <c r="K39" i="12" s="1"/>
  <c r="K33" i="12"/>
  <c r="J29" i="12"/>
  <c r="K29" i="12" s="1"/>
  <c r="J26" i="12"/>
  <c r="K26" i="12" s="1"/>
  <c r="K25" i="12"/>
  <c r="J22" i="12"/>
  <c r="K22" i="12" s="1"/>
  <c r="J21" i="12"/>
  <c r="J20" i="12"/>
  <c r="K20" i="12" s="1"/>
  <c r="J17" i="12"/>
  <c r="K17" i="12" s="1"/>
  <c r="J16" i="12"/>
  <c r="K16" i="12" s="1"/>
  <c r="J15" i="12"/>
  <c r="K15" i="12" s="1"/>
  <c r="J14" i="12"/>
  <c r="K14" i="12" s="1"/>
  <c r="J13" i="12"/>
  <c r="K13" i="12" s="1"/>
  <c r="J12" i="12"/>
  <c r="K12" i="12" s="1"/>
  <c r="J11" i="12"/>
  <c r="J10" i="12"/>
  <c r="K10" i="12" s="1"/>
  <c r="J9" i="12"/>
  <c r="K9" i="12" s="1"/>
  <c r="K6" i="12"/>
  <c r="J5" i="12"/>
  <c r="K5" i="12" s="1"/>
  <c r="J59" i="10"/>
  <c r="K59" i="10" s="1"/>
  <c r="J58" i="10"/>
  <c r="K58" i="10" s="1"/>
  <c r="J74" i="7"/>
  <c r="J57" i="5"/>
  <c r="J56" i="10"/>
  <c r="K56" i="10" s="1"/>
  <c r="J57" i="10"/>
  <c r="K57" i="10" s="1"/>
  <c r="J55" i="10" l="1"/>
  <c r="K55" i="10" s="1"/>
  <c r="J54" i="10"/>
  <c r="K54" i="10" s="1"/>
  <c r="J51" i="10"/>
  <c r="K51" i="10" s="1"/>
  <c r="J50" i="10"/>
  <c r="K50" i="10" s="1"/>
  <c r="J46" i="10"/>
  <c r="K46" i="10" s="1"/>
  <c r="J49" i="10"/>
  <c r="K49" i="10" s="1"/>
  <c r="J45" i="10"/>
  <c r="K45" i="10" s="1"/>
  <c r="K44" i="10"/>
  <c r="J41" i="10"/>
  <c r="K41" i="10" s="1"/>
  <c r="J40" i="10"/>
  <c r="K40" i="10" s="1"/>
  <c r="J39" i="10"/>
  <c r="K39" i="10" s="1"/>
  <c r="J38" i="10"/>
  <c r="K38" i="10" s="1"/>
  <c r="J37" i="10"/>
  <c r="K37" i="10" s="1"/>
  <c r="K31" i="10"/>
  <c r="J28" i="10"/>
  <c r="K28" i="10" s="1"/>
  <c r="J25" i="10"/>
  <c r="K25" i="10" s="1"/>
  <c r="K22" i="10"/>
  <c r="J19" i="10"/>
  <c r="K19" i="10" s="1"/>
  <c r="J18" i="10"/>
  <c r="K18" i="10" s="1"/>
  <c r="J15" i="10"/>
  <c r="K15" i="10" s="1"/>
  <c r="J14" i="10"/>
  <c r="K14" i="10" s="1"/>
  <c r="J13" i="10"/>
  <c r="K13" i="10" s="1"/>
  <c r="J12" i="10"/>
  <c r="K12" i="10" s="1"/>
  <c r="J11" i="10"/>
  <c r="J10" i="10"/>
  <c r="K10" i="10" s="1"/>
  <c r="J9" i="10"/>
  <c r="K9" i="10" s="1"/>
  <c r="J5" i="10"/>
  <c r="K5" i="10" s="1"/>
  <c r="K6" i="10"/>
  <c r="J37" i="9"/>
  <c r="J36" i="9"/>
  <c r="K36" i="9" s="1"/>
  <c r="J35" i="9"/>
  <c r="K35" i="9" s="1"/>
  <c r="J32" i="9"/>
  <c r="K32" i="9" s="1"/>
  <c r="J31" i="9"/>
  <c r="K31" i="9" s="1"/>
  <c r="J30" i="9"/>
  <c r="K30" i="9" s="1"/>
  <c r="K29" i="9"/>
  <c r="J25" i="9"/>
  <c r="K25" i="9" s="1"/>
  <c r="K22" i="9"/>
  <c r="J19" i="9"/>
  <c r="K19" i="9" s="1"/>
  <c r="J16" i="9"/>
  <c r="K16" i="9" s="1"/>
  <c r="J15" i="9"/>
  <c r="K15" i="9" s="1"/>
  <c r="J12" i="9"/>
  <c r="K12" i="9" s="1"/>
  <c r="J11" i="9"/>
  <c r="K11" i="9" s="1"/>
  <c r="J10" i="9"/>
  <c r="K10" i="9" s="1"/>
  <c r="J9" i="9"/>
  <c r="K9" i="9" s="1"/>
  <c r="J8" i="9"/>
  <c r="K8" i="9" s="1"/>
  <c r="K5" i="9"/>
  <c r="J50" i="8"/>
  <c r="J49" i="8"/>
  <c r="K49" i="8" s="1"/>
  <c r="J48" i="8"/>
  <c r="K48" i="8" s="1"/>
  <c r="J47" i="8"/>
  <c r="K47" i="8" s="1"/>
  <c r="K44" i="8"/>
  <c r="J43" i="8"/>
  <c r="J42" i="8"/>
  <c r="K42" i="8" s="1"/>
  <c r="J41" i="8"/>
  <c r="K41" i="8" s="1"/>
  <c r="K40" i="8"/>
  <c r="J29" i="8"/>
  <c r="K29" i="8" s="1"/>
  <c r="J37" i="8"/>
  <c r="K37" i="8" s="1"/>
  <c r="J36" i="8"/>
  <c r="K36" i="8" s="1"/>
  <c r="J35" i="8"/>
  <c r="K35" i="8" s="1"/>
  <c r="J34" i="8"/>
  <c r="K34" i="8" s="1"/>
  <c r="J33" i="8"/>
  <c r="K33" i="8" s="1"/>
  <c r="J32" i="8"/>
  <c r="K32" i="8" s="1"/>
  <c r="J31" i="8"/>
  <c r="K31" i="8" s="1"/>
  <c r="J30" i="8"/>
  <c r="K30" i="8" s="1"/>
  <c r="J34" i="7"/>
  <c r="K34" i="7" s="1"/>
  <c r="J33" i="7"/>
  <c r="K33" i="7" s="1"/>
  <c r="J32" i="7"/>
  <c r="K32" i="7" s="1"/>
  <c r="J36" i="6"/>
  <c r="K36" i="6" s="1"/>
  <c r="J35" i="6"/>
  <c r="K35" i="6" s="1"/>
  <c r="J34" i="6"/>
  <c r="K34" i="6" s="1"/>
  <c r="J33" i="6"/>
  <c r="K33" i="6" s="1"/>
  <c r="J32" i="6"/>
  <c r="K32" i="6" s="1"/>
  <c r="J31" i="6"/>
  <c r="K31" i="6" s="1"/>
  <c r="J30" i="6"/>
  <c r="K30" i="6" s="1"/>
  <c r="J29" i="6"/>
  <c r="K29" i="6" s="1"/>
  <c r="J28" i="6"/>
  <c r="K28" i="6" s="1"/>
  <c r="J42" i="5"/>
  <c r="K42" i="5" s="1"/>
  <c r="J41" i="5"/>
  <c r="K41" i="5" s="1"/>
  <c r="J40" i="5"/>
  <c r="K40" i="5" s="1"/>
  <c r="J39" i="5"/>
  <c r="K39" i="5" s="1"/>
  <c r="J38" i="5"/>
  <c r="K38" i="5" s="1"/>
  <c r="J37" i="5"/>
  <c r="K37" i="5" s="1"/>
  <c r="J36" i="5"/>
  <c r="K36" i="5" s="1"/>
  <c r="K26" i="8"/>
  <c r="J23" i="8"/>
  <c r="K23" i="8" s="1"/>
  <c r="J20" i="8"/>
  <c r="K20" i="8" s="1"/>
  <c r="J19" i="8"/>
  <c r="K19" i="8" s="1"/>
  <c r="K18" i="8"/>
  <c r="J15" i="8"/>
  <c r="K15" i="8" s="1"/>
  <c r="J14" i="8"/>
  <c r="K14" i="8" s="1"/>
  <c r="J13" i="8"/>
  <c r="K13" i="8" s="1"/>
  <c r="J12" i="8"/>
  <c r="K12" i="8" s="1"/>
  <c r="J11" i="8"/>
  <c r="K11" i="8" s="1"/>
  <c r="J10" i="8"/>
  <c r="K10" i="8" s="1"/>
  <c r="J9" i="8"/>
  <c r="K9" i="8" s="1"/>
  <c r="J8" i="8"/>
  <c r="K8" i="8" s="1"/>
  <c r="K5" i="8"/>
  <c r="J85" i="7"/>
  <c r="K85" i="7" s="1"/>
  <c r="J84" i="7"/>
  <c r="K84" i="7" s="1"/>
  <c r="J83" i="7"/>
  <c r="K83" i="7" s="1"/>
  <c r="J82" i="7"/>
  <c r="K82" i="7" s="1"/>
  <c r="J81" i="7"/>
  <c r="K81" i="7" s="1"/>
  <c r="J80" i="7"/>
  <c r="K80" i="7" s="1"/>
  <c r="J79" i="7"/>
  <c r="K79" i="7" s="1"/>
  <c r="J78" i="7"/>
  <c r="K78" i="7" s="1"/>
  <c r="J77" i="7"/>
  <c r="K77" i="7" s="1"/>
  <c r="J76" i="7"/>
  <c r="J75" i="7"/>
  <c r="K75" i="7" s="1"/>
  <c r="K74" i="7"/>
  <c r="J73" i="7"/>
  <c r="K73" i="7" s="1"/>
  <c r="J72" i="7"/>
  <c r="K72" i="7" s="1"/>
  <c r="J71" i="7"/>
  <c r="K71" i="7" s="1"/>
  <c r="J70" i="7"/>
  <c r="K70" i="7" s="1"/>
  <c r="J69" i="7"/>
  <c r="K69" i="7" s="1"/>
  <c r="J66" i="7"/>
  <c r="K66" i="7" s="1"/>
  <c r="J65" i="7"/>
  <c r="K65" i="7" s="1"/>
  <c r="J62" i="7"/>
  <c r="K62" i="7" s="1"/>
  <c r="J61" i="7"/>
  <c r="K61" i="7" s="1"/>
  <c r="J60" i="7"/>
  <c r="K60" i="7" s="1"/>
  <c r="J56" i="7"/>
  <c r="K56" i="7" s="1"/>
  <c r="J58" i="7"/>
  <c r="K58" i="7" s="1"/>
  <c r="J57" i="7"/>
  <c r="K57" i="7" s="1"/>
  <c r="J59" i="7"/>
  <c r="J55" i="7"/>
  <c r="K55" i="7" s="1"/>
  <c r="J54" i="7"/>
  <c r="K54" i="7" s="1"/>
  <c r="J53" i="7"/>
  <c r="J52" i="7"/>
  <c r="K52" i="7" s="1"/>
  <c r="J51" i="7"/>
  <c r="K51" i="7" s="1"/>
  <c r="K50" i="7"/>
  <c r="K49" i="7"/>
  <c r="J46" i="7"/>
  <c r="J45" i="7"/>
  <c r="K45" i="7" s="1"/>
  <c r="J44" i="7"/>
  <c r="K44" i="7" s="1"/>
  <c r="J43" i="7"/>
  <c r="K43" i="7" s="1"/>
  <c r="J42" i="7"/>
  <c r="K42" i="7" s="1"/>
  <c r="J39" i="7"/>
  <c r="K39" i="7" s="1"/>
  <c r="J38" i="7"/>
  <c r="K38" i="7" s="1"/>
  <c r="K37" i="7"/>
  <c r="J31" i="7"/>
  <c r="K31" i="7" s="1"/>
  <c r="K25" i="7"/>
  <c r="J22" i="7" l="1"/>
  <c r="K22" i="7" s="1"/>
  <c r="K19" i="7"/>
  <c r="J16" i="7"/>
  <c r="K16" i="7" s="1"/>
  <c r="J15" i="7"/>
  <c r="K15" i="7" s="1"/>
  <c r="J14" i="7"/>
  <c r="K14" i="7" s="1"/>
  <c r="J13" i="7"/>
  <c r="K13" i="7" s="1"/>
  <c r="J12" i="7"/>
  <c r="K12" i="7" s="1"/>
  <c r="J11" i="7"/>
  <c r="K11" i="7" s="1"/>
  <c r="J10" i="7"/>
  <c r="K10" i="7" s="1"/>
  <c r="J9" i="7"/>
  <c r="K9" i="7" s="1"/>
  <c r="K6" i="7"/>
  <c r="J5" i="7"/>
  <c r="K5" i="7" s="1"/>
  <c r="J49" i="6"/>
  <c r="K49" i="6" s="1"/>
  <c r="J48" i="6"/>
  <c r="J47" i="6"/>
  <c r="K47" i="6" s="1"/>
  <c r="J46" i="6"/>
  <c r="K46" i="6" s="1"/>
  <c r="J43" i="6"/>
  <c r="K43" i="6" s="1"/>
  <c r="J42" i="6"/>
  <c r="K42" i="6" s="1"/>
  <c r="J41" i="6"/>
  <c r="K41" i="6" s="1"/>
  <c r="K40" i="6"/>
  <c r="J27" i="6"/>
  <c r="K27" i="6" s="1"/>
  <c r="K24" i="6"/>
  <c r="J21" i="6"/>
  <c r="K21" i="6" s="1"/>
  <c r="J18" i="6"/>
  <c r="J15" i="6"/>
  <c r="K15" i="6" s="1"/>
  <c r="J14" i="6"/>
  <c r="K14" i="6" s="1"/>
  <c r="J13" i="6"/>
  <c r="K13" i="6" s="1"/>
  <c r="J12" i="6"/>
  <c r="K12" i="6" s="1"/>
  <c r="J11" i="6"/>
  <c r="K11" i="6" s="1"/>
  <c r="J10" i="6"/>
  <c r="K10" i="6" s="1"/>
  <c r="J9" i="6"/>
  <c r="K9" i="6" s="1"/>
  <c r="K6" i="6"/>
  <c r="J5" i="6"/>
  <c r="K5" i="6" s="1"/>
  <c r="J60" i="5"/>
  <c r="K60" i="5" s="1"/>
  <c r="J59" i="5"/>
  <c r="K59" i="5" s="1"/>
  <c r="J58" i="5"/>
  <c r="K58" i="5" s="1"/>
  <c r="K57" i="5"/>
  <c r="J56" i="5"/>
  <c r="K56" i="5" s="1"/>
  <c r="J55" i="5"/>
  <c r="K55" i="5" s="1"/>
  <c r="J54" i="5"/>
  <c r="K54" i="5" s="1"/>
  <c r="J53" i="5"/>
  <c r="K53" i="5" s="1"/>
  <c r="J52" i="5"/>
  <c r="K52" i="5" s="1"/>
  <c r="J49" i="5"/>
  <c r="K49" i="5" s="1"/>
  <c r="J46" i="5"/>
  <c r="K46" i="5" s="1"/>
  <c r="K45" i="5"/>
  <c r="J35" i="5"/>
  <c r="K35" i="5" s="1"/>
  <c r="K32" i="5"/>
  <c r="K29" i="5"/>
  <c r="J26" i="5"/>
  <c r="K26" i="5" s="1"/>
  <c r="J23" i="5"/>
  <c r="K23" i="5" s="1"/>
  <c r="K22" i="5"/>
  <c r="J19" i="5"/>
  <c r="K19" i="5" s="1"/>
  <c r="J18" i="5"/>
  <c r="K18" i="5" s="1"/>
  <c r="J17" i="5"/>
  <c r="K17" i="5" s="1"/>
  <c r="J14" i="5"/>
  <c r="K14" i="5" s="1"/>
  <c r="J13" i="5"/>
  <c r="K13" i="5" s="1"/>
  <c r="J12" i="5"/>
  <c r="K12" i="5" s="1"/>
  <c r="J11" i="5"/>
  <c r="K11" i="5" s="1"/>
  <c r="J10" i="5"/>
  <c r="K10" i="5" s="1"/>
  <c r="K9" i="5"/>
  <c r="J8" i="5"/>
  <c r="K8" i="5" s="1"/>
  <c r="K5" i="5"/>
  <c r="J57" i="4"/>
  <c r="K57" i="4" s="1"/>
  <c r="J56" i="4"/>
  <c r="K56" i="4" s="1"/>
  <c r="J55" i="4"/>
  <c r="K55" i="4" s="1"/>
  <c r="J54" i="4"/>
  <c r="K54" i="4" s="1"/>
  <c r="J51" i="4"/>
  <c r="K51" i="4" s="1"/>
  <c r="J50" i="4"/>
  <c r="K50" i="4" s="1"/>
  <c r="J49" i="4"/>
  <c r="K49" i="4" s="1"/>
  <c r="J48" i="4"/>
  <c r="K48" i="4" s="1"/>
  <c r="J47" i="4"/>
  <c r="K47" i="4" s="1"/>
  <c r="K46" i="4"/>
  <c r="J43" i="4"/>
  <c r="K43" i="4" s="1"/>
  <c r="J40" i="4"/>
  <c r="K40" i="4" s="1"/>
  <c r="K39" i="4"/>
  <c r="J36" i="4"/>
  <c r="K36" i="4" s="1"/>
  <c r="J35" i="4"/>
  <c r="K35" i="4" s="1"/>
  <c r="J34" i="4"/>
  <c r="K34" i="4" s="1"/>
  <c r="J33" i="4"/>
  <c r="K33" i="4" s="1"/>
  <c r="J32" i="4"/>
  <c r="K32" i="4" s="1"/>
  <c r="K25" i="4"/>
  <c r="J19" i="4"/>
  <c r="K19" i="4" s="1"/>
  <c r="J16" i="4"/>
  <c r="K16" i="4" s="1"/>
  <c r="J15" i="4"/>
  <c r="K15" i="4" s="1"/>
  <c r="J14" i="4"/>
  <c r="K14" i="4" s="1"/>
  <c r="J13" i="4"/>
  <c r="K13" i="4" s="1"/>
  <c r="J12" i="4"/>
  <c r="K12" i="4" s="1"/>
  <c r="J11" i="4"/>
  <c r="K11" i="4" s="1"/>
  <c r="J10" i="4"/>
  <c r="K10" i="4" s="1"/>
  <c r="J9" i="4" l="1"/>
  <c r="K9" i="4" s="1"/>
  <c r="K6" i="4"/>
  <c r="J5" i="4"/>
  <c r="K5" i="4" s="1"/>
  <c r="F55" i="12" l="1"/>
  <c r="D56" i="12"/>
  <c r="D43" i="13" l="1"/>
  <c r="F42" i="13"/>
  <c r="F41" i="13"/>
  <c r="F40" i="13"/>
  <c r="F39" i="13"/>
  <c r="F38" i="13"/>
  <c r="F35" i="13"/>
  <c r="F34" i="13"/>
  <c r="F33" i="13"/>
  <c r="F32" i="13"/>
  <c r="F31" i="13"/>
  <c r="F29" i="13"/>
  <c r="F28" i="13"/>
  <c r="D26" i="13"/>
  <c r="F25" i="13"/>
  <c r="F24" i="13"/>
  <c r="F23" i="13"/>
  <c r="F22" i="13"/>
  <c r="D20" i="13"/>
  <c r="F19" i="13"/>
  <c r="F20" i="13" s="1"/>
  <c r="D17" i="13"/>
  <c r="F16" i="13"/>
  <c r="F17" i="13" s="1"/>
  <c r="D14" i="13"/>
  <c r="F13" i="13"/>
  <c r="F12" i="13"/>
  <c r="F11" i="13"/>
  <c r="F10" i="13"/>
  <c r="F9" i="13"/>
  <c r="F8" i="13"/>
  <c r="D6" i="13"/>
  <c r="F5" i="13"/>
  <c r="F6" i="13" s="1"/>
  <c r="D38" i="9"/>
  <c r="F37" i="9"/>
  <c r="F36" i="9"/>
  <c r="F35" i="9"/>
  <c r="D33" i="9"/>
  <c r="F32" i="9"/>
  <c r="F31" i="9"/>
  <c r="F30" i="9"/>
  <c r="F29" i="9"/>
  <c r="D26" i="9"/>
  <c r="F25" i="9"/>
  <c r="F26" i="9" s="1"/>
  <c r="D23" i="9"/>
  <c r="F22" i="9"/>
  <c r="F23" i="9" s="1"/>
  <c r="D20" i="9"/>
  <c r="F19" i="9"/>
  <c r="F20" i="9" s="1"/>
  <c r="D17" i="9"/>
  <c r="F16" i="9"/>
  <c r="F17" i="9" s="1"/>
  <c r="D13" i="9"/>
  <c r="F12" i="9"/>
  <c r="F11" i="9"/>
  <c r="F9" i="9"/>
  <c r="F8" i="9"/>
  <c r="D6" i="9"/>
  <c r="F5" i="9"/>
  <c r="F6" i="9" s="1"/>
  <c r="D86" i="7"/>
  <c r="F85" i="7"/>
  <c r="F84" i="7"/>
  <c r="F83" i="7"/>
  <c r="F82" i="7"/>
  <c r="F81" i="7"/>
  <c r="F80" i="7"/>
  <c r="F79" i="7"/>
  <c r="F78" i="7"/>
  <c r="F77" i="7"/>
  <c r="F76" i="7"/>
  <c r="F74" i="7"/>
  <c r="F73" i="7"/>
  <c r="F72" i="7"/>
  <c r="F70" i="7"/>
  <c r="F69" i="7"/>
  <c r="D67" i="7"/>
  <c r="F66" i="7"/>
  <c r="F65" i="7"/>
  <c r="D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D47" i="7"/>
  <c r="F46" i="7"/>
  <c r="F45" i="7"/>
  <c r="F44" i="7"/>
  <c r="F42" i="7"/>
  <c r="D40" i="7"/>
  <c r="F39" i="7"/>
  <c r="F38" i="7"/>
  <c r="F37" i="7"/>
  <c r="D35" i="7"/>
  <c r="F34" i="7"/>
  <c r="F33" i="7"/>
  <c r="F32" i="7"/>
  <c r="F31" i="7"/>
  <c r="D29" i="7"/>
  <c r="F29" i="7"/>
  <c r="D26" i="7"/>
  <c r="F25" i="7"/>
  <c r="F26" i="7" s="1"/>
  <c r="D23" i="7"/>
  <c r="F22" i="7"/>
  <c r="F23" i="7" s="1"/>
  <c r="D20" i="7"/>
  <c r="F19" i="7"/>
  <c r="F20" i="7" s="1"/>
  <c r="D17" i="7"/>
  <c r="F15" i="7"/>
  <c r="F14" i="7"/>
  <c r="F13" i="7"/>
  <c r="F12" i="7"/>
  <c r="F11" i="7"/>
  <c r="F10" i="7"/>
  <c r="F9" i="7"/>
  <c r="D7" i="7"/>
  <c r="F6" i="7"/>
  <c r="F5" i="7"/>
  <c r="D58" i="4"/>
  <c r="F57" i="4"/>
  <c r="F56" i="4"/>
  <c r="F54" i="4"/>
  <c r="D52" i="4"/>
  <c r="F51" i="4"/>
  <c r="F50" i="4"/>
  <c r="F49" i="4"/>
  <c r="F48" i="4"/>
  <c r="F47" i="4"/>
  <c r="F46" i="4"/>
  <c r="D44" i="4"/>
  <c r="F43" i="4"/>
  <c r="F44" i="4" s="1"/>
  <c r="D41" i="4"/>
  <c r="F40" i="4"/>
  <c r="F39" i="4"/>
  <c r="D37" i="4"/>
  <c r="F36" i="4"/>
  <c r="F35" i="4"/>
  <c r="F34" i="4"/>
  <c r="F33" i="4"/>
  <c r="F32" i="4"/>
  <c r="D30" i="4"/>
  <c r="F30" i="4"/>
  <c r="D27" i="4"/>
  <c r="F25" i="4"/>
  <c r="F27" i="4" s="1"/>
  <c r="F23" i="4"/>
  <c r="D23" i="4"/>
  <c r="D20" i="4"/>
  <c r="F19" i="4"/>
  <c r="F20" i="4" s="1"/>
  <c r="D17" i="4"/>
  <c r="F15" i="4"/>
  <c r="F14" i="4"/>
  <c r="F13" i="4"/>
  <c r="F12" i="4"/>
  <c r="F11" i="4"/>
  <c r="F10" i="4"/>
  <c r="F9" i="4"/>
  <c r="D7" i="4"/>
  <c r="F6" i="4"/>
  <c r="F5" i="4"/>
  <c r="F41" i="4" l="1"/>
  <c r="K38" i="13"/>
  <c r="K10" i="13"/>
  <c r="K31" i="13"/>
  <c r="K37" i="9"/>
  <c r="F7" i="4"/>
  <c r="K76" i="7"/>
  <c r="K53" i="7"/>
  <c r="K46" i="7"/>
  <c r="K59" i="7"/>
  <c r="F40" i="7"/>
  <c r="F67" i="7"/>
  <c r="F35" i="7"/>
  <c r="F7" i="7"/>
  <c r="F26" i="13"/>
  <c r="F86" i="7"/>
  <c r="F17" i="4"/>
  <c r="F52" i="4"/>
  <c r="F13" i="9"/>
  <c r="F37" i="4"/>
  <c r="F38" i="9"/>
  <c r="F17" i="7"/>
  <c r="F58" i="4"/>
  <c r="F47" i="7"/>
  <c r="F63" i="7"/>
  <c r="F33" i="9"/>
  <c r="F14" i="13"/>
  <c r="F43" i="13"/>
  <c r="D22" i="6"/>
  <c r="F21" i="6"/>
  <c r="F22" i="6" s="1"/>
  <c r="F24" i="6"/>
  <c r="F27" i="9" l="1"/>
  <c r="D32" i="18" l="1"/>
  <c r="D29" i="18"/>
  <c r="D24" i="18"/>
  <c r="D21" i="18"/>
  <c r="D18" i="18"/>
  <c r="D15" i="18"/>
  <c r="F9" i="18"/>
  <c r="F10" i="18"/>
  <c r="D6" i="18"/>
  <c r="D39" i="17"/>
  <c r="D36" i="17"/>
  <c r="D23" i="17"/>
  <c r="D20" i="17"/>
  <c r="D17" i="17"/>
  <c r="D6" i="17"/>
  <c r="D47" i="16"/>
  <c r="D40" i="16"/>
  <c r="D29" i="16"/>
  <c r="D26" i="16"/>
  <c r="D20" i="16"/>
  <c r="D17" i="16"/>
  <c r="D7" i="16"/>
  <c r="D54" i="15"/>
  <c r="D50" i="15"/>
  <c r="D42" i="15"/>
  <c r="D35" i="15"/>
  <c r="D32" i="15"/>
  <c r="D26" i="15"/>
  <c r="D20" i="15"/>
  <c r="K10" i="18" l="1"/>
  <c r="D17" i="15"/>
  <c r="D7" i="15"/>
  <c r="D34" i="14"/>
  <c r="D27" i="14"/>
  <c r="D24" i="14"/>
  <c r="D21" i="14"/>
  <c r="D18" i="14"/>
  <c r="D15" i="14"/>
  <c r="D6" i="14"/>
  <c r="D68" i="12" l="1"/>
  <c r="D51" i="12"/>
  <c r="D45" i="12"/>
  <c r="D34" i="12"/>
  <c r="D31" i="12"/>
  <c r="D27" i="12"/>
  <c r="D23" i="12"/>
  <c r="D18" i="12"/>
  <c r="D7" i="12"/>
  <c r="D60" i="10"/>
  <c r="D52" i="10"/>
  <c r="D47" i="10"/>
  <c r="D29" i="10"/>
  <c r="D42" i="10"/>
  <c r="D32" i="10"/>
  <c r="D26" i="10"/>
  <c r="D23" i="10"/>
  <c r="D20" i="10"/>
  <c r="D16" i="10"/>
  <c r="D7" i="10"/>
  <c r="D50" i="5"/>
  <c r="D47" i="5"/>
  <c r="D43" i="5"/>
  <c r="D33" i="5"/>
  <c r="D30" i="5"/>
  <c r="D27" i="5"/>
  <c r="D24" i="5"/>
  <c r="D20" i="5"/>
  <c r="D15" i="5"/>
  <c r="D6" i="5"/>
  <c r="D50" i="6"/>
  <c r="D44" i="6"/>
  <c r="D37" i="6"/>
  <c r="D25" i="6"/>
  <c r="D19" i="6"/>
  <c r="D16" i="6"/>
  <c r="D7" i="6"/>
  <c r="D51" i="8"/>
  <c r="D45" i="8"/>
  <c r="D38" i="8"/>
  <c r="D27" i="8"/>
  <c r="D24" i="8"/>
  <c r="D21" i="8"/>
  <c r="D6" i="8"/>
  <c r="D16" i="8"/>
  <c r="F62" i="12" l="1"/>
  <c r="D37" i="12"/>
  <c r="D61" i="5" l="1"/>
  <c r="F20" i="18" l="1"/>
  <c r="F21" i="18" s="1"/>
  <c r="F27" i="18"/>
  <c r="F28" i="18"/>
  <c r="F26" i="18"/>
  <c r="F31" i="18"/>
  <c r="F32" i="18" s="1"/>
  <c r="F23" i="18"/>
  <c r="F24" i="18" s="1"/>
  <c r="F17" i="18"/>
  <c r="F12" i="18"/>
  <c r="F11" i="18"/>
  <c r="F13" i="18"/>
  <c r="F8" i="18"/>
  <c r="F5" i="18"/>
  <c r="F6" i="18" s="1"/>
  <c r="F18" i="18" l="1"/>
  <c r="K17" i="18"/>
  <c r="K12" i="18"/>
  <c r="K11" i="18"/>
  <c r="F29" i="18"/>
  <c r="F15" i="18"/>
  <c r="F38" i="17" l="1"/>
  <c r="F39" i="17" s="1"/>
  <c r="F31" i="17"/>
  <c r="F35" i="17"/>
  <c r="F34" i="17"/>
  <c r="F32" i="17"/>
  <c r="F33" i="17"/>
  <c r="F26" i="17"/>
  <c r="F30" i="17"/>
  <c r="F29" i="17"/>
  <c r="F28" i="17"/>
  <c r="F27" i="17"/>
  <c r="F19" i="17"/>
  <c r="F20" i="17" s="1"/>
  <c r="F23" i="17"/>
  <c r="F9" i="17"/>
  <c r="F15" i="17"/>
  <c r="F13" i="17"/>
  <c r="F14" i="17"/>
  <c r="F10" i="17"/>
  <c r="F12" i="17"/>
  <c r="F11" i="17"/>
  <c r="F8" i="17"/>
  <c r="F5" i="17"/>
  <c r="F6" i="17" s="1"/>
  <c r="K10" i="17" l="1"/>
  <c r="K13" i="17"/>
  <c r="K15" i="17"/>
  <c r="F36" i="17"/>
  <c r="F17" i="17"/>
  <c r="F41" i="17" l="1"/>
  <c r="F19" i="16"/>
  <c r="F20" i="16" s="1"/>
  <c r="F35" i="16"/>
  <c r="F33" i="16"/>
  <c r="F36" i="16"/>
  <c r="F39" i="16"/>
  <c r="F38" i="16"/>
  <c r="F34" i="16"/>
  <c r="F32" i="16"/>
  <c r="F37" i="16"/>
  <c r="F31" i="16"/>
  <c r="F29" i="16"/>
  <c r="F25" i="16"/>
  <c r="F26" i="16" s="1"/>
  <c r="D23" i="16"/>
  <c r="F22" i="16"/>
  <c r="F23" i="16" s="1"/>
  <c r="F58" i="16"/>
  <c r="F56" i="16"/>
  <c r="D55" i="16"/>
  <c r="F54" i="16"/>
  <c r="F52" i="16"/>
  <c r="F50" i="16"/>
  <c r="F49" i="16"/>
  <c r="F53" i="16"/>
  <c r="F43" i="16"/>
  <c r="F46" i="16"/>
  <c r="F45" i="16"/>
  <c r="F42" i="16"/>
  <c r="F44" i="16"/>
  <c r="F13" i="16"/>
  <c r="F14" i="16"/>
  <c r="F11" i="16"/>
  <c r="F15" i="16"/>
  <c r="F10" i="16"/>
  <c r="F9" i="16"/>
  <c r="F6" i="16"/>
  <c r="F5" i="16"/>
  <c r="K45" i="16" l="1"/>
  <c r="K15" i="16"/>
  <c r="K11" i="16"/>
  <c r="D59" i="16"/>
  <c r="F47" i="16"/>
  <c r="F40" i="16"/>
  <c r="F17" i="16"/>
  <c r="F7" i="16"/>
  <c r="F55" i="16"/>
  <c r="F59" i="16" l="1"/>
  <c r="K55" i="16"/>
  <c r="F19" i="15"/>
  <c r="F20" i="15" s="1"/>
  <c r="F25" i="15"/>
  <c r="F26" i="15" s="1"/>
  <c r="F41" i="15"/>
  <c r="F38" i="15"/>
  <c r="F40" i="15"/>
  <c r="F39" i="15"/>
  <c r="F37" i="15"/>
  <c r="F34" i="15"/>
  <c r="F35" i="15" s="1"/>
  <c r="F31" i="15"/>
  <c r="F32" i="15" s="1"/>
  <c r="F52" i="15"/>
  <c r="F54" i="15" s="1"/>
  <c r="F47" i="15"/>
  <c r="F44" i="15"/>
  <c r="F48" i="15"/>
  <c r="F49" i="15"/>
  <c r="F45" i="15"/>
  <c r="D23" i="15"/>
  <c r="F22" i="15"/>
  <c r="F23" i="15" s="1"/>
  <c r="F13" i="15"/>
  <c r="F14" i="15"/>
  <c r="F12" i="15"/>
  <c r="F10" i="15"/>
  <c r="F9" i="15"/>
  <c r="F6" i="15"/>
  <c r="F5" i="15"/>
  <c r="K49" i="15" l="1"/>
  <c r="F50" i="15"/>
  <c r="F42" i="15"/>
  <c r="F17" i="15"/>
  <c r="F7" i="15"/>
  <c r="F17" i="14" l="1"/>
  <c r="F18" i="14" s="1"/>
  <c r="F31" i="14"/>
  <c r="F32" i="14"/>
  <c r="F33" i="14"/>
  <c r="F30" i="14"/>
  <c r="F29" i="14"/>
  <c r="F26" i="14"/>
  <c r="F27" i="14" s="1"/>
  <c r="F20" i="14"/>
  <c r="F21" i="14" s="1"/>
  <c r="F23" i="14"/>
  <c r="F24" i="14" s="1"/>
  <c r="F10" i="14"/>
  <c r="F9" i="14"/>
  <c r="F13" i="14"/>
  <c r="F12" i="14"/>
  <c r="F8" i="14"/>
  <c r="F5" i="14"/>
  <c r="F6" i="14" s="1"/>
  <c r="K10" i="14" l="1"/>
  <c r="F34" i="14"/>
  <c r="F15" i="14"/>
  <c r="F39" i="14" l="1"/>
  <c r="F26" i="12" l="1"/>
  <c r="F25" i="12"/>
  <c r="F41" i="12"/>
  <c r="F44" i="12"/>
  <c r="F43" i="12"/>
  <c r="F42" i="12"/>
  <c r="F40" i="12"/>
  <c r="F39" i="12"/>
  <c r="F37" i="12"/>
  <c r="F33" i="12"/>
  <c r="F34" i="12" s="1"/>
  <c r="F29" i="12"/>
  <c r="F53" i="12"/>
  <c r="F56" i="12" s="1"/>
  <c r="F50" i="12"/>
  <c r="F49" i="12"/>
  <c r="F48" i="12"/>
  <c r="F47" i="12"/>
  <c r="F22" i="12"/>
  <c r="F21" i="12"/>
  <c r="F20" i="12"/>
  <c r="F61" i="12"/>
  <c r="F63" i="12"/>
  <c r="F67" i="12"/>
  <c r="F66" i="12"/>
  <c r="F64" i="12"/>
  <c r="F59" i="12"/>
  <c r="F58" i="12"/>
  <c r="F11" i="12"/>
  <c r="F10" i="12"/>
  <c r="F14" i="12"/>
  <c r="F13" i="12"/>
  <c r="F15" i="12"/>
  <c r="F9" i="12"/>
  <c r="F6" i="12"/>
  <c r="F5" i="12"/>
  <c r="F7" i="12" l="1"/>
  <c r="K21" i="12"/>
  <c r="K11" i="12"/>
  <c r="F31" i="12"/>
  <c r="F23" i="12"/>
  <c r="F27" i="12"/>
  <c r="F68" i="12"/>
  <c r="F18" i="12"/>
  <c r="F51" i="12"/>
  <c r="F45" i="12"/>
  <c r="F22" i="10" l="1"/>
  <c r="F23" i="10" s="1"/>
  <c r="F40" i="10"/>
  <c r="F39" i="10"/>
  <c r="F38" i="10"/>
  <c r="F41" i="10"/>
  <c r="F37" i="10"/>
  <c r="D35" i="10"/>
  <c r="F31" i="10"/>
  <c r="F32" i="10" s="1"/>
  <c r="F25" i="10"/>
  <c r="F26" i="10" s="1"/>
  <c r="F18" i="10"/>
  <c r="F51" i="10"/>
  <c r="F49" i="10"/>
  <c r="F46" i="10"/>
  <c r="F45" i="10"/>
  <c r="F44" i="10"/>
  <c r="F57" i="10"/>
  <c r="F59" i="10"/>
  <c r="F58" i="10"/>
  <c r="F56" i="10"/>
  <c r="F55" i="10"/>
  <c r="F54" i="10"/>
  <c r="F28" i="10"/>
  <c r="F29" i="10" s="1"/>
  <c r="F13" i="10"/>
  <c r="F12" i="10"/>
  <c r="F11" i="10"/>
  <c r="F10" i="10"/>
  <c r="F14" i="10"/>
  <c r="F9" i="10"/>
  <c r="F6" i="10"/>
  <c r="F5" i="10"/>
  <c r="K11" i="10" l="1"/>
  <c r="F52" i="10"/>
  <c r="F60" i="10"/>
  <c r="F47" i="10"/>
  <c r="F42" i="10"/>
  <c r="F20" i="10"/>
  <c r="F7" i="10"/>
  <c r="F16" i="10"/>
  <c r="F35" i="10"/>
  <c r="F20" i="8" l="1"/>
  <c r="F19" i="8"/>
  <c r="F18" i="8"/>
  <c r="F30" i="8"/>
  <c r="F37" i="8"/>
  <c r="F36" i="8"/>
  <c r="F33" i="8"/>
  <c r="F32" i="8"/>
  <c r="F31" i="8"/>
  <c r="F35" i="8"/>
  <c r="F34" i="8"/>
  <c r="F29" i="8"/>
  <c r="F26" i="8"/>
  <c r="F27" i="8" s="1"/>
  <c r="F23" i="8"/>
  <c r="F24" i="8" s="1"/>
  <c r="F50" i="8"/>
  <c r="F49" i="8"/>
  <c r="F47" i="8"/>
  <c r="F42" i="8"/>
  <c r="F44" i="8"/>
  <c r="F43" i="8"/>
  <c r="F41" i="8"/>
  <c r="F40" i="8"/>
  <c r="F14" i="8"/>
  <c r="F13" i="8"/>
  <c r="F10" i="8"/>
  <c r="F11" i="8"/>
  <c r="F12" i="8"/>
  <c r="F9" i="8"/>
  <c r="F8" i="8"/>
  <c r="F5" i="8"/>
  <c r="F6" i="8" s="1"/>
  <c r="K43" i="8" l="1"/>
  <c r="K50" i="8"/>
  <c r="F16" i="8"/>
  <c r="F38" i="8"/>
  <c r="F51" i="8"/>
  <c r="F21" i="8"/>
  <c r="F45" i="8"/>
  <c r="F18" i="6" l="1"/>
  <c r="F34" i="6"/>
  <c r="F29" i="6"/>
  <c r="F30" i="6"/>
  <c r="F35" i="6"/>
  <c r="F36" i="6"/>
  <c r="F33" i="6"/>
  <c r="F32" i="6"/>
  <c r="F31" i="6"/>
  <c r="F28" i="6"/>
  <c r="F27" i="6"/>
  <c r="F25" i="6"/>
  <c r="F49" i="6"/>
  <c r="F48" i="6"/>
  <c r="F46" i="6"/>
  <c r="F41" i="6"/>
  <c r="F43" i="6"/>
  <c r="F42" i="6"/>
  <c r="F40" i="6"/>
  <c r="F13" i="6"/>
  <c r="F10" i="6"/>
  <c r="F12" i="6"/>
  <c r="F14" i="6"/>
  <c r="F9" i="6"/>
  <c r="F6" i="6"/>
  <c r="F5" i="6"/>
  <c r="K48" i="6" l="1"/>
  <c r="F19" i="6"/>
  <c r="K18" i="6"/>
  <c r="F7" i="6"/>
  <c r="F37" i="6"/>
  <c r="F44" i="6"/>
  <c r="F16" i="6"/>
  <c r="F50" i="6"/>
  <c r="F19" i="5"/>
  <c r="F17" i="5"/>
  <c r="F26" i="5"/>
  <c r="F27" i="5" s="1"/>
  <c r="F23" i="5"/>
  <c r="F22" i="5"/>
  <c r="F40" i="5"/>
  <c r="F42" i="5"/>
  <c r="F38" i="5"/>
  <c r="F39" i="5"/>
  <c r="F36" i="5"/>
  <c r="F41" i="5"/>
  <c r="F37" i="5"/>
  <c r="F35" i="5"/>
  <c r="F32" i="5"/>
  <c r="F33" i="5" s="1"/>
  <c r="F29" i="5"/>
  <c r="F30" i="5" s="1"/>
  <c r="F49" i="5"/>
  <c r="F46" i="5"/>
  <c r="F45" i="5"/>
  <c r="F56" i="5"/>
  <c r="F60" i="5"/>
  <c r="F59" i="5"/>
  <c r="F57" i="5"/>
  <c r="F55" i="5"/>
  <c r="F53" i="5"/>
  <c r="F52" i="5"/>
  <c r="F13" i="5"/>
  <c r="F12" i="5"/>
  <c r="F11" i="5"/>
  <c r="F9" i="5"/>
  <c r="F14" i="5"/>
  <c r="F8" i="5"/>
  <c r="F5" i="5"/>
  <c r="F6" i="5" s="1"/>
  <c r="F47" i="5" l="1"/>
  <c r="F24" i="5"/>
  <c r="F38" i="6"/>
  <c r="F43" i="5"/>
  <c r="F50" i="5"/>
  <c r="F15" i="5"/>
  <c r="F20" i="5"/>
  <c r="F61" i="5"/>
</calcChain>
</file>

<file path=xl/sharedStrings.xml><?xml version="1.0" encoding="utf-8"?>
<sst xmlns="http://schemas.openxmlformats.org/spreadsheetml/2006/main" count="2628" uniqueCount="422">
  <si>
    <t>Nr.p.k.</t>
  </si>
  <si>
    <t>Amata vienības nosaukums</t>
  </si>
  <si>
    <t>Profesijas kods</t>
  </si>
  <si>
    <t>Amata vienību skaits</t>
  </si>
  <si>
    <t>1213 23</t>
  </si>
  <si>
    <t>Lietvedis-kasieris</t>
  </si>
  <si>
    <t>3341 04</t>
  </si>
  <si>
    <t>Kapsētas pārzinis</t>
  </si>
  <si>
    <t>5151 20</t>
  </si>
  <si>
    <t>Apkopējs</t>
  </si>
  <si>
    <t>9112 01</t>
  </si>
  <si>
    <t>Sētnieks</t>
  </si>
  <si>
    <t>9613 01</t>
  </si>
  <si>
    <t>Kopā</t>
  </si>
  <si>
    <t>Virtuves vadītājs</t>
  </si>
  <si>
    <t>5151 05</t>
  </si>
  <si>
    <t>Lietvedis</t>
  </si>
  <si>
    <t>Pavārs</t>
  </si>
  <si>
    <t>5120 02</t>
  </si>
  <si>
    <t>Pavāra palīgs</t>
  </si>
  <si>
    <t>9412 01</t>
  </si>
  <si>
    <t>Kopā tehniskie darbinieki</t>
  </si>
  <si>
    <t>Pirmsskolas skolotāja palīgs</t>
  </si>
  <si>
    <t>5312 01</t>
  </si>
  <si>
    <t>1431 01</t>
  </si>
  <si>
    <t>3423 03</t>
  </si>
  <si>
    <t>2654 11</t>
  </si>
  <si>
    <t>2653 10</t>
  </si>
  <si>
    <t xml:space="preserve">Pārvalde </t>
  </si>
  <si>
    <t>Īpašumu uzturēšanas nodaļa</t>
  </si>
  <si>
    <t>Nodaļas vadītājs-mikroautobusa vadītājs</t>
  </si>
  <si>
    <t>Traktortehnikas vadītājs</t>
  </si>
  <si>
    <t>Autobusa vadītājs</t>
  </si>
  <si>
    <t>8331 01</t>
  </si>
  <si>
    <t>Apkures iekārtu operators</t>
  </si>
  <si>
    <t>8182 13</t>
  </si>
  <si>
    <t>Veselības aprūpe</t>
  </si>
  <si>
    <t>Ārsta palīgs</t>
  </si>
  <si>
    <t>Informācijas vadības speciālists</t>
  </si>
  <si>
    <t>3512 04</t>
  </si>
  <si>
    <t>Dežurants-apkopējs</t>
  </si>
  <si>
    <t>5419 11,
9112 01</t>
  </si>
  <si>
    <t>9412 02;
9112 01</t>
  </si>
  <si>
    <t>Vadītājs</t>
  </si>
  <si>
    <t>Ansambļa Mārtiņrozes vadītājs</t>
  </si>
  <si>
    <t>2652 18</t>
  </si>
  <si>
    <t>Ansambļa Mežābeles vadītājs</t>
  </si>
  <si>
    <t>Amatierteātra kolektīva Aronieži vadītājs</t>
  </si>
  <si>
    <t>Vidējas paaudzes deju kolektīva Ritsolis vadītājs</t>
  </si>
  <si>
    <t>1431 11</t>
  </si>
  <si>
    <t>Sporta pasākumu organizators</t>
  </si>
  <si>
    <t>Sporta zāles pārzinis</t>
  </si>
  <si>
    <t>5151 06</t>
  </si>
  <si>
    <t xml:space="preserve">Pārvaldes vadītājs (Aronas un Lazdonas pagastos)  </t>
  </si>
  <si>
    <t>Pirmsskolas skolotāja palīgs-pavadonis</t>
  </si>
  <si>
    <t>531201, 531103</t>
  </si>
  <si>
    <t>Remontstrādnieks</t>
  </si>
  <si>
    <t>9313 02</t>
  </si>
  <si>
    <t>2240 01</t>
  </si>
  <si>
    <t>1349 32   9112 01</t>
  </si>
  <si>
    <t>1.</t>
  </si>
  <si>
    <t>IV A</t>
  </si>
  <si>
    <t>II</t>
  </si>
  <si>
    <t>3.</t>
  </si>
  <si>
    <t>III</t>
  </si>
  <si>
    <t>9214 03</t>
  </si>
  <si>
    <t>8341 06</t>
  </si>
  <si>
    <t>I</t>
  </si>
  <si>
    <t>II A</t>
  </si>
  <si>
    <t>33.</t>
  </si>
  <si>
    <t>I A</t>
  </si>
  <si>
    <t>Nodaļas vadītājs</t>
  </si>
  <si>
    <t>1219 01</t>
  </si>
  <si>
    <t xml:space="preserve">8341 06 </t>
  </si>
  <si>
    <t>Labiekārtošanas strādnieks</t>
  </si>
  <si>
    <t>Barkavas pansionāts</t>
  </si>
  <si>
    <t>1343 01</t>
  </si>
  <si>
    <t>Sociālais darbinieks</t>
  </si>
  <si>
    <t>2635 04</t>
  </si>
  <si>
    <t xml:space="preserve">Sociālais aprūpētājs </t>
  </si>
  <si>
    <t>3412 01</t>
  </si>
  <si>
    <t>Aprūpētājs</t>
  </si>
  <si>
    <t>5322 02</t>
  </si>
  <si>
    <t>Veļas pārzinis</t>
  </si>
  <si>
    <t>Sociālais rehabilitētājs</t>
  </si>
  <si>
    <t>3412 02</t>
  </si>
  <si>
    <t>III A</t>
  </si>
  <si>
    <t>Fizioterapeits</t>
  </si>
  <si>
    <t>2264 02</t>
  </si>
  <si>
    <t xml:space="preserve"> Barkavas pamatskolas pirmsskolas izglītības grupa</t>
  </si>
  <si>
    <t>Veļas mazgātājs</t>
  </si>
  <si>
    <t>9121 01</t>
  </si>
  <si>
    <t>1349 32</t>
  </si>
  <si>
    <t>Pirmsskolas vecuma bērnu tautas deju studijas "Kriksis" vadītājs</t>
  </si>
  <si>
    <t>Folkloras kopas vadītājs</t>
  </si>
  <si>
    <t>2652 27</t>
  </si>
  <si>
    <t>3435 28</t>
  </si>
  <si>
    <t>Vokālā ansambļa vadītājs</t>
  </si>
  <si>
    <t>Deju kopas vadītājs</t>
  </si>
  <si>
    <t>Deju kolektīva vadītājs</t>
  </si>
  <si>
    <t>2653 12</t>
  </si>
  <si>
    <t>Amatierteātra režisors</t>
  </si>
  <si>
    <t>Sieviešu deju kopas "Zīles" vadītājs</t>
  </si>
  <si>
    <t>Sporta  pasākumu organizators</t>
  </si>
  <si>
    <t>Jaunatnes darbinieks</t>
  </si>
  <si>
    <t>2422 57</t>
  </si>
  <si>
    <t>Apvienotā virtuve</t>
  </si>
  <si>
    <t>Pārvalde</t>
  </si>
  <si>
    <t>Pārvaldes vadītājs (Bērzaunes un Mārcienas pagastos)</t>
  </si>
  <si>
    <t>1219 01; 8322 06</t>
  </si>
  <si>
    <t>Kurinātājs</t>
  </si>
  <si>
    <t>8182 04</t>
  </si>
  <si>
    <t>3512 02</t>
  </si>
  <si>
    <t>5312 01, 5311 03</t>
  </si>
  <si>
    <t>Tautas nama vadītājs</t>
  </si>
  <si>
    <t>Vīru  kora diriģents</t>
  </si>
  <si>
    <t>2652 01</t>
  </si>
  <si>
    <t>Vidējās paaudzes deju kolektīva vadītājs</t>
  </si>
  <si>
    <t>Sieviešu deju kopas "Vienmēr" vadītājs</t>
  </si>
  <si>
    <t>Interešu izglītības pulciņa vadītājs</t>
  </si>
  <si>
    <t>Senioru ansambļa vadītājs</t>
  </si>
  <si>
    <t>2653 11</t>
  </si>
  <si>
    <t>Kormeistars</t>
  </si>
  <si>
    <t>2652 21</t>
  </si>
  <si>
    <t>Jauniešu deju kolektīva vadītājs</t>
  </si>
  <si>
    <t>Pārvaldes vadītājs (Dzelzavas un Sarkaņu pagastos)</t>
  </si>
  <si>
    <t>3341 04;
4415 01; 2423 08</t>
  </si>
  <si>
    <t xml:space="preserve"> Īpašuma uzturēšanas nodaļa</t>
  </si>
  <si>
    <t>8341 05</t>
  </si>
  <si>
    <t xml:space="preserve">Autobusa vadītājs </t>
  </si>
  <si>
    <t>2635 01</t>
  </si>
  <si>
    <t>Sociālais aprūpētājs</t>
  </si>
  <si>
    <t>Kurinātājs-strādnieks</t>
  </si>
  <si>
    <t>8182 04;
9313 02</t>
  </si>
  <si>
    <t>Automobiļa vadītājs</t>
  </si>
  <si>
    <t>8322 01</t>
  </si>
  <si>
    <t>Palīgstrādnieks (aprūpē)</t>
  </si>
  <si>
    <t>9329 09</t>
  </si>
  <si>
    <t>9121 03</t>
  </si>
  <si>
    <t>Dežurants, garderobists</t>
  </si>
  <si>
    <t>9629 05,
9629 03</t>
  </si>
  <si>
    <t>4.</t>
  </si>
  <si>
    <t>5151 11</t>
  </si>
  <si>
    <t>Ārsts</t>
  </si>
  <si>
    <t>2211 01</t>
  </si>
  <si>
    <t>1345 09</t>
  </si>
  <si>
    <t>Veļas noliktavas pārzinis</t>
  </si>
  <si>
    <t>5311 01</t>
  </si>
  <si>
    <t>3434 01</t>
  </si>
  <si>
    <t>Dežurants</t>
  </si>
  <si>
    <t>9629 05</t>
  </si>
  <si>
    <t>Virtuves strādnieks-apkopējs</t>
  </si>
  <si>
    <t>Kultūras nama vadītājs</t>
  </si>
  <si>
    <t>Amatierteātra vadītājs</t>
  </si>
  <si>
    <t>Īpašuma uzturēšanas nodaļa</t>
  </si>
  <si>
    <t xml:space="preserve">Sētnieks </t>
  </si>
  <si>
    <t xml:space="preserve">Pavārs </t>
  </si>
  <si>
    <t>9412 02</t>
  </si>
  <si>
    <t>Deju kolektīva vadītājs (jauniešu)</t>
  </si>
  <si>
    <t>Deju kolektīva vadītājs (senioru)</t>
  </si>
  <si>
    <t>Kora vadītājs-diriģents</t>
  </si>
  <si>
    <t>2652 24</t>
  </si>
  <si>
    <t>Ansambļa vadītājs</t>
  </si>
  <si>
    <t>Vīru vokālā ansambļa vadītājs</t>
  </si>
  <si>
    <t>Dāmu deju kopas vadītājs</t>
  </si>
  <si>
    <t>Florbola treneris (pieaugušo)</t>
  </si>
  <si>
    <t>3422 03</t>
  </si>
  <si>
    <t>Florbola treneris (jauniešu)</t>
  </si>
  <si>
    <t>Virtuves darbinieks</t>
  </si>
  <si>
    <t>Lazdonas pamatskolas pirmsskolas izglītības grupas</t>
  </si>
  <si>
    <t>Pirmskolas skolotāja palīgs</t>
  </si>
  <si>
    <t>Amatniecības un rokdarbu pulciņa vadītājs</t>
  </si>
  <si>
    <t>Ārsta palīgs-feldšeris</t>
  </si>
  <si>
    <t>Kultūras un sporta pasākumu organizators</t>
  </si>
  <si>
    <t>3435 20; 
3423 03</t>
  </si>
  <si>
    <t>Pārvaldes vadītājs (Liezēres un Vestienas pagastos)</t>
  </si>
  <si>
    <t>Ozolu feldšerpunkts</t>
  </si>
  <si>
    <t>Ambulatorās aprūpes ārsta palīgs</t>
  </si>
  <si>
    <t>2240 02</t>
  </si>
  <si>
    <t>1341 01</t>
  </si>
  <si>
    <t>II B</t>
  </si>
  <si>
    <t xml:space="preserve">Sociālais pedagogs </t>
  </si>
  <si>
    <t>2359 01</t>
  </si>
  <si>
    <t>Skolotāja palīgs internātā</t>
  </si>
  <si>
    <t>Liezēres pamatskolas pirmsskolas izglītības grupas</t>
  </si>
  <si>
    <t xml:space="preserve">Kultūras nama vadītājs </t>
  </si>
  <si>
    <t xml:space="preserve">Amatierteātra vadītājs </t>
  </si>
  <si>
    <t>Bērnu estrādes ansambļa  vadītājs</t>
  </si>
  <si>
    <t>Kapsētas  pārzinis</t>
  </si>
  <si>
    <t>Kurinātājs-apkures iekārtas operators</t>
  </si>
  <si>
    <t>833 101</t>
  </si>
  <si>
    <t>Ļaudonas pansionāts</t>
  </si>
  <si>
    <t>Fizikas un ķīmijas laborants</t>
  </si>
  <si>
    <t>3111 08</t>
  </si>
  <si>
    <t>Garderobists</t>
  </si>
  <si>
    <t>9629 03</t>
  </si>
  <si>
    <t>Nakts dežurants skolas internātā</t>
  </si>
  <si>
    <t>9629 07</t>
  </si>
  <si>
    <t>Kora diriģents</t>
  </si>
  <si>
    <t>Amatierteātra kolektīva vadītājs</t>
  </si>
  <si>
    <t xml:space="preserve">Nodaļas vadītājs </t>
  </si>
  <si>
    <t>Mārcienas pansionāts</t>
  </si>
  <si>
    <t>Saimniecības daļas vadītājs-automobiļa vadītājs</t>
  </si>
  <si>
    <t>5151 01;
 8322 01</t>
  </si>
  <si>
    <t xml:space="preserve">Sociālais rehabilitētājs </t>
  </si>
  <si>
    <t xml:space="preserve">Aprūpētājs </t>
  </si>
  <si>
    <t>Vecākā medicīnas māsa</t>
  </si>
  <si>
    <t>2221 01</t>
  </si>
  <si>
    <t>IV</t>
  </si>
  <si>
    <t>Ēku un teritorijas dežurants</t>
  </si>
  <si>
    <t>Noliktavas pārzinis</t>
  </si>
  <si>
    <t>4321 03</t>
  </si>
  <si>
    <t>Vokālā pulciņa vadītājs</t>
  </si>
  <si>
    <t>Pulciņa vadītājs</t>
  </si>
  <si>
    <t>Kapsētu pārzinis</t>
  </si>
  <si>
    <t xml:space="preserve">Ārsta palīgs </t>
  </si>
  <si>
    <t>Dāmu deju grupas vadītājs</t>
  </si>
  <si>
    <t>Pārvaldes vadītājs (Ošupes un Barkavas pagastos)</t>
  </si>
  <si>
    <t>Palīgstrādnieks</t>
  </si>
  <si>
    <t>9329 03</t>
  </si>
  <si>
    <t>9629 03, 
5419 11</t>
  </si>
  <si>
    <t>Degumnieku pamatskolas pirmsskolas izglītības grupas</t>
  </si>
  <si>
    <t>Dāmu deju kolektīva vadītājs</t>
  </si>
  <si>
    <t>Aktīvās atpūtas centrs</t>
  </si>
  <si>
    <t>3435 21</t>
  </si>
  <si>
    <t>Pārvaldes vadītājs (Praulienas uz Mētrienas pagastos)</t>
  </si>
  <si>
    <t>Remontatslēdznieks</t>
  </si>
  <si>
    <t>7233 02</t>
  </si>
  <si>
    <t>9412  02</t>
  </si>
  <si>
    <t>Peldbaseina dežurants</t>
  </si>
  <si>
    <t>5419 11</t>
  </si>
  <si>
    <t>2653 01</t>
  </si>
  <si>
    <t>Bērnu deju kolektīvu vadītājs</t>
  </si>
  <si>
    <t>Amatierteātra vadītājs Saikavas tautas namā</t>
  </si>
  <si>
    <t>Amatierteātra vadītājs Praulienā</t>
  </si>
  <si>
    <t>Jauniešu deju kolektīva vadītājs Saikavas tautas namā</t>
  </si>
  <si>
    <t xml:space="preserve">Remontstrādnieks </t>
  </si>
  <si>
    <t xml:space="preserve">
9313 02
</t>
  </si>
  <si>
    <t>Tautas nama un Amatu skolas vadītājs</t>
  </si>
  <si>
    <t xml:space="preserve">Deju kolektīva vadītājs </t>
  </si>
  <si>
    <t xml:space="preserve">Vokālā ansambļa vadītājs </t>
  </si>
  <si>
    <t xml:space="preserve">Amatierteātra režisors </t>
  </si>
  <si>
    <t>Aušanas pulciņa vadītājs</t>
  </si>
  <si>
    <t xml:space="preserve">Ārsta palīgs (feldšeris) </t>
  </si>
  <si>
    <t>Bibliotēkas vadītājs</t>
  </si>
  <si>
    <t xml:space="preserve"> Sporta pasākumu organizators</t>
  </si>
  <si>
    <t>Tautas deju kolektīva vadītājs</t>
  </si>
  <si>
    <t>Kusas pamatskola (bez pedagogu amatiem)</t>
  </si>
  <si>
    <t>Pirmsskolas izglītības iestāde "Sprīdītis" (bez pedagogu amatiem)</t>
  </si>
  <si>
    <t>Kusas feldšerpunkts</t>
  </si>
  <si>
    <t>Sporta zāle</t>
  </si>
  <si>
    <t>Lauteres kultūras nams</t>
  </si>
  <si>
    <t>Mēnešalgas likme
(EUR)</t>
  </si>
  <si>
    <t>Mēnešalgas fonds 
(EUR)</t>
  </si>
  <si>
    <t>Amata saime</t>
  </si>
  <si>
    <t>Amata saimes līmenis</t>
  </si>
  <si>
    <t>Mēnešalgas grupa</t>
  </si>
  <si>
    <t>Barkavas kultūras nams</t>
  </si>
  <si>
    <t>Barkavas pamatskola (bez pedagogu amatiem)</t>
  </si>
  <si>
    <t>Darbs sporta jomā</t>
  </si>
  <si>
    <t>Bērzaunes pamatskola (bez pedagogu amatiem)</t>
  </si>
  <si>
    <t>Dzelzavas pagasta kultūras nams</t>
  </si>
  <si>
    <t>Dzelzavas pamatskola (bez pedagogu amatiem)</t>
  </si>
  <si>
    <t>Pirmsskolas izglītības iestāde "Rūķis" (bez pedagogu amatiem)</t>
  </si>
  <si>
    <t>Naktsauklis</t>
  </si>
  <si>
    <t>Kalsnavas kultūras nams</t>
  </si>
  <si>
    <t>Dzelzavas speciālā internātpamatskola (bez pedagogu amatiem) (pašvaldības finansējums)</t>
  </si>
  <si>
    <t>Kalsnavas pamatskola (bez pedagogu amatiem)</t>
  </si>
  <si>
    <t>Darbs kultūras jomā</t>
  </si>
  <si>
    <t>Lazdonas feldšeru-vecmāšu punkts</t>
  </si>
  <si>
    <t>Lazdonas pamatskola (bez pedagogu amatiem)</t>
  </si>
  <si>
    <t>stundas algas likme 
EUR 4,20</t>
  </si>
  <si>
    <t>stundas algas likme 
EUR 4,00</t>
  </si>
  <si>
    <t>stundas algas likme 
EUR 4,01</t>
  </si>
  <si>
    <t>Liezēres pagasta bibliotēka</t>
  </si>
  <si>
    <t>Liezēres kultūras nams</t>
  </si>
  <si>
    <t>Pārvaldes vadītājs (Ļaudonas un Kalsnavas pagastos)</t>
  </si>
  <si>
    <t>stundas algas likme
 EUR 4,20</t>
  </si>
  <si>
    <t>Ļaudonas kultūras nams</t>
  </si>
  <si>
    <t>Andreja Eglīša Ļaudonas vidusskola (bez pedagogu amatiem)</t>
  </si>
  <si>
    <t>Liezēres pamatskola (bez pedagogu amatiem)</t>
  </si>
  <si>
    <t>Kalsnavas pirmsskolas izglītības iestāde "Lācītis Pūks" (bez pedagogu amatiem)</t>
  </si>
  <si>
    <t>Ļaudonas pagasta pirmsskolas izglītības iestāde "Brīnumdārzs" (bez pedagogu amatiem)</t>
  </si>
  <si>
    <t>Mārcienas kultūras nams</t>
  </si>
  <si>
    <t>Pirmsskolas skolotāja palīgs-naktsaukle</t>
  </si>
  <si>
    <t>Mētrienas feldšeru punkts</t>
  </si>
  <si>
    <t>Mētrienas tautas nams</t>
  </si>
  <si>
    <t>Bērzaunes pagasta Sauleskalna tautas nams</t>
  </si>
  <si>
    <t>stundas algas likme 
EUR 5,71</t>
  </si>
  <si>
    <t>Degumnieku feldšeru punkts</t>
  </si>
  <si>
    <t>Degumnieku feldšeru punkta vadītājs</t>
  </si>
  <si>
    <t>Ošupes pagasta bibliotēka</t>
  </si>
  <si>
    <t>Degumnieku tautas nams</t>
  </si>
  <si>
    <t>Internāta nakts auklis</t>
  </si>
  <si>
    <t>Saikavas klubs</t>
  </si>
  <si>
    <t>Pirmsskolas skolotāju palīgs-naktsauklis</t>
  </si>
  <si>
    <t>Tautas nams "Kalnagravas"</t>
  </si>
  <si>
    <t>Vestienas tautas nams</t>
  </si>
  <si>
    <t>Praulienas pamatskola (bez pedagogu amatiem)</t>
  </si>
  <si>
    <t>Pirmsskolas izglītības iestāde "Pasaciņa" (bez pedagogu amatiem)</t>
  </si>
  <si>
    <t>Degumnieku pamatskola (bez pedagogu amatiem)</t>
  </si>
  <si>
    <t>Tūrisma informācijas centra konsultants</t>
  </si>
  <si>
    <t>4221 03</t>
  </si>
  <si>
    <t>Lubāna mitrāja informācijas centrs</t>
  </si>
  <si>
    <t>Cesvaines un Dzelzavas sociālās aprūpes centrs</t>
  </si>
  <si>
    <t>Interešu pulciņa vadītājs</t>
  </si>
  <si>
    <t>Multifunkcionālais centrs</t>
  </si>
  <si>
    <t>Bērnu un jauniešu iniciatīvu centrs</t>
  </si>
  <si>
    <t>stundas algas likme 
EUR 4,24</t>
  </si>
  <si>
    <t>2.</t>
  </si>
  <si>
    <t>40.</t>
  </si>
  <si>
    <t>stundas algas likme 
EUR 3,88</t>
  </si>
  <si>
    <t>Sociālais audzinātājs</t>
  </si>
  <si>
    <t>5311 06</t>
  </si>
  <si>
    <t>Audzinātājs (aprūpētājs)</t>
  </si>
  <si>
    <t>5312 04, 5322 02</t>
  </si>
  <si>
    <t>Madonas novada Sociālās aprūpes un rehabilitācijas centrs "Ozoli"</t>
  </si>
  <si>
    <t>2221 46</t>
  </si>
  <si>
    <t>6.2.</t>
  </si>
  <si>
    <t>Uztura speciālists</t>
  </si>
  <si>
    <t>2265 01</t>
  </si>
  <si>
    <t>6.1.</t>
  </si>
  <si>
    <t>II C</t>
  </si>
  <si>
    <t>Minimums (jāsasniedz līdz 01.01.2027.)</t>
  </si>
  <si>
    <t>Procenti no minimuma</t>
  </si>
  <si>
    <t>1.2.</t>
  </si>
  <si>
    <t>12.</t>
  </si>
  <si>
    <t>20.3.</t>
  </si>
  <si>
    <t>6.</t>
  </si>
  <si>
    <t>9.</t>
  </si>
  <si>
    <t>16.</t>
  </si>
  <si>
    <t>46.1.</t>
  </si>
  <si>
    <t>7.</t>
  </si>
  <si>
    <t>20.2.</t>
  </si>
  <si>
    <t>8.</t>
  </si>
  <si>
    <t>44.</t>
  </si>
  <si>
    <t>5.</t>
  </si>
  <si>
    <t>21.5.</t>
  </si>
  <si>
    <t xml:space="preserve">I </t>
  </si>
  <si>
    <t>IV B</t>
  </si>
  <si>
    <t>43.1.</t>
  </si>
  <si>
    <t>V A</t>
  </si>
  <si>
    <t xml:space="preserve">II </t>
  </si>
  <si>
    <t>III B</t>
  </si>
  <si>
    <t>35.</t>
  </si>
  <si>
    <t>V</t>
  </si>
  <si>
    <t>50.</t>
  </si>
  <si>
    <t>10.</t>
  </si>
  <si>
    <t>Bērzaunes pagasta pirmsskolas izglītības iestāde "Vārpiņa" (bez pedagogu amatiem)</t>
  </si>
  <si>
    <t>Vispārējās aprūpes māsa</t>
  </si>
  <si>
    <t>Madonas novada Aronas pagasta pārvaldes un tās pakļautībā esošo iestāžu amata vienību saraksts no 01.01.2023.</t>
  </si>
  <si>
    <t>Madonas novada Barkavas pagasta pārvaldes un tās pakļautībā esošo iestāžu amata vienību saraksts no 01.01.2023.</t>
  </si>
  <si>
    <t>Madonas novada Bērzaunes pagasta pārvaldes un tās pakļautībā esošo iestāžu amata vienību saraksts no 01.01.2023.</t>
  </si>
  <si>
    <t>Madonas novada Dzelzavas pagasta pārvaldes un tās pakļautībā esošo iestāžu amata vienību saraksts no 01.01.2023.</t>
  </si>
  <si>
    <t>Madonas novada Kalsnavas pagasta pārvaldes un tās pakļautībā esošo iestāžu amata vienību saraksts no 01.01.2023.</t>
  </si>
  <si>
    <t>Madonas novada Lazdonas pagasta pārvaldes un tās pakļautībā esošo iestāžu amata vienību saraksts no 01.01.2023.</t>
  </si>
  <si>
    <t>Madonas novada Liezēres pagasta pārvaldes un tās pakļautībā esošo iestāžu amata vienību saraksts no 01.01.2023.</t>
  </si>
  <si>
    <t>Madonas novada Ļaudonas pagasta pārvaldes un tās pakļautībā esošo iestāžu amata vienību saraksts no 01.01.2023.</t>
  </si>
  <si>
    <t>Madonas novada Mārcienas pagasta pārvaldes un tās pakļautībā esošo iestāžu amata vienību saraksts no 01.01.2023.</t>
  </si>
  <si>
    <t>Madonas novada Mētrienas pagasta pārvaldes un tās pakļautībā esošo iestāžu amata vienību saraksts no 01.01.2023.</t>
  </si>
  <si>
    <t>Madonas novada Ošupes pagasta pārvaldes un tās pakļautībā esošo iestāžu amata vienību saraksts no 01.01.2023.</t>
  </si>
  <si>
    <t>Madonas novada Praulienas pagasta pārvaldes un tās pakļautībā esošo iestāžu amata vienību saraksts no 01.01.2023.</t>
  </si>
  <si>
    <t>Madonas novada Sarkaņu pagasta pārvaldes amata vienību saraksts no 01.01.2023.</t>
  </si>
  <si>
    <t>Madonas novada Vestienas pagasta pārvaldes un tās pakļautībā esošo iestāžu amata vienību saraksts no 01.01.2023.</t>
  </si>
  <si>
    <t xml:space="preserve"> 1349 32  9112 01     8182 04</t>
  </si>
  <si>
    <t>1349 32 9112 01</t>
  </si>
  <si>
    <t>Aronas bibliotēkas vadītājs (līdz 31.01.2023.)</t>
  </si>
  <si>
    <t>Aronas bibliotēka (līdz 31.01.2023.)</t>
  </si>
  <si>
    <t>Viesienas bibliotēka (līdz 31.01.2023.)</t>
  </si>
  <si>
    <t>Viesienas bibliotēkas vadītājs (līdz 31.01.2023.)</t>
  </si>
  <si>
    <t>Aronas pagasta bibliotēka</t>
  </si>
  <si>
    <t>Bibliotekārs (ar 01.02.2023.)</t>
  </si>
  <si>
    <t>Minimums, EUR (jāsasniedz līdz 01.01.2027.)</t>
  </si>
  <si>
    <t>Barkavas pagasta bibliotēka</t>
  </si>
  <si>
    <t>Stalīdzānu bibliotēka (līdz 31.01.2023.)</t>
  </si>
  <si>
    <t>Stalīdzānu bibliotēkas vadītājs (līdz 31.01.2023.)</t>
  </si>
  <si>
    <t>Bērzaunes pagasta bibliotēka</t>
  </si>
  <si>
    <t>Dzelzavas pagasta bibliotēka</t>
  </si>
  <si>
    <t>Dzelzavas 2.bibliotēka (līdz 31.01.2023.)</t>
  </si>
  <si>
    <t>Dzelzavas pagasta 2.bibliotēkas vadītājs (līdz 31.01.2023.)</t>
  </si>
  <si>
    <t>Kalsnavas pagasta bibliotēka</t>
  </si>
  <si>
    <t>Lazdonas pagasta bibliotēka</t>
  </si>
  <si>
    <t>Mēdzūlas bibliotēka (līdz 31.01.2023.)</t>
  </si>
  <si>
    <t>Mēdzūlas bibliotēkas vadītājs (līdz 31.01.2023.)</t>
  </si>
  <si>
    <t>Sāvienas bibliotēka (līdz 31.01.2023.)</t>
  </si>
  <si>
    <t>Sāvienas bibliotēkas vadītājs (līdz 31.01.2023.)</t>
  </si>
  <si>
    <t>Ļaudonas pagasta bibliotēka</t>
  </si>
  <si>
    <t>Mārcienas pagasta bibliotēka</t>
  </si>
  <si>
    <t>Mētrienas pagasta bibliotēka</t>
  </si>
  <si>
    <t>stundas algas likme
EUR 4,20</t>
  </si>
  <si>
    <t>stundas algas likme
 EUR 4,25</t>
  </si>
  <si>
    <t>1431 11;
9112 01</t>
  </si>
  <si>
    <t>Praulienas pagasta bibliotēka</t>
  </si>
  <si>
    <t>Saikavas bibliotēka (līdz 31.01.2023.)</t>
  </si>
  <si>
    <t>Saikavas bibliotēkas vadītājs-apkopējs (līdz 31.01.2023.)</t>
  </si>
  <si>
    <t>1349 32; 
8182 04;
 9112 01</t>
  </si>
  <si>
    <t>Sarkaņu pagasta bibliotēka</t>
  </si>
  <si>
    <t>Sarkaņu bibliotēka (līdz 31.01.2023.)</t>
  </si>
  <si>
    <t>Bibliotēkas vadītājs Sarkaņu bibliotēkā-kurinātājs-apkopējs (līdz 31.01.2023.)</t>
  </si>
  <si>
    <t>Vestienas pagasta bibliotēka</t>
  </si>
  <si>
    <t>minimālā stundas algas likme</t>
  </si>
  <si>
    <t>Labiekārtošanas darbu strādnieks</t>
  </si>
  <si>
    <t>Dzelzavas speciālā pamatskola (bez pedagogu amatiem) (valsts finansējums)</t>
  </si>
  <si>
    <t>Pavāra palīgs (līdz 31.05.2023.)</t>
  </si>
  <si>
    <t xml:space="preserve"> Pulciņu vadītājs</t>
  </si>
  <si>
    <t>3412 09</t>
  </si>
  <si>
    <t xml:space="preserve">Autobusa vadītājs      </t>
  </si>
  <si>
    <t>Direktora vietnieks saimnieciskajā darbā</t>
  </si>
  <si>
    <t>21.pielikums Madonas novada pašvaldības domes 30.11.2022. lēmumam Nr. 807 (protokols Nr. 27, 37. p.)</t>
  </si>
  <si>
    <t>22.pielikums Madonas novada pašvaldības domes 30.11.2022. lēmumam Nr. 807 (protokols Nr. 27, 37. p.)</t>
  </si>
  <si>
    <t>23.pielikums Madonas novada pašvaldības domes 30.11.2022. lēmumam Nr. 807 (protokols Nr. 27, 37. p.)</t>
  </si>
  <si>
    <t>24.pielikums Madonas novada pašvaldības domes 30.11.2022. lēmumam Nr. 807 (protokols Nr. 27, 37. p.)</t>
  </si>
  <si>
    <t>25.pielikums Madonas novada pašvaldības domes 30.11.2022. lēmumam Nr. 807 (protokols Nr. 27, 37. p.)</t>
  </si>
  <si>
    <t>26.pielikums Madonas novada pašvaldības domes 30.11.2022. lēmumam Nr. 807 (protokols Nr. 27, 37. p.)</t>
  </si>
  <si>
    <t>27.pielikums Madonas novada pašvaldības domes 30.11.2022. lēmumam Nr. 807 (protokols Nr. 27, 37. p.)</t>
  </si>
  <si>
    <t>28.pielikums Madonas novada pašvaldības domes 30.11.2022. lēmumam Nr. 807 (protokols Nr. 27, 37. p.)</t>
  </si>
  <si>
    <t>29.pielikums Madonas novada pašvaldības domes 30.11.2022. lēmumam Nr. 807 (protokols Nr. 27, 37. p.)</t>
  </si>
  <si>
    <t>30.pielikums Madonas novada pašvaldības domes 30.11.2022. lēmumam Nr. 807 (protokols Nr. 27, 37. p.)</t>
  </si>
  <si>
    <t>31.pielikums Madonas novada pašvaldības domes 30.11.2022. lēmumam Nr. 807 (protokols Nr. 27, 37. p.)</t>
  </si>
  <si>
    <t>32.pielikums Madonas novada pašvaldības domes 30.11.2022. lēmumam Nr. 807 (protokols Nr. 27, 37. p.)</t>
  </si>
  <si>
    <t>33.pielikums Madonas novada pašvaldības domes 30.11.2022. lēmumam Nr. 807 (protokols Nr. 27, 37. p.)</t>
  </si>
  <si>
    <t>34.pielikums Madonas novada pašvaldības domes 30.11.2022. lēmumam Nr. 807 (protokols Nr. 27, 37. p.)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</si>
</sst>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name val="Arial"/>
      <family val="2"/>
      <charset val="186"/>
    </font>
    <font>
      <sz val="12"/>
      <color theme="1"/>
      <name val="Times New Roman"/>
      <family val="1"/>
      <charset val="186"/>
    </font>
    <font>
      <sz val="12"/>
      <name val="Times New Roman"/>
      <family val="1"/>
    </font>
    <font>
      <sz val="12"/>
      <color theme="1"/>
      <name val="Calibri"/>
      <family val="2"/>
      <charset val="186"/>
      <scheme val="minor"/>
    </font>
    <font>
      <sz val="12"/>
      <color theme="1"/>
      <name val="Times New Roman"/>
      <family val="1"/>
    </font>
    <font>
      <u/>
      <sz val="10"/>
      <color indexed="12"/>
      <name val="Arial"/>
      <family val="2"/>
      <charset val="186"/>
    </font>
    <font>
      <b/>
      <sz val="12"/>
      <name val="Times New Roman"/>
      <family val="1"/>
    </font>
    <font>
      <b/>
      <u/>
      <sz val="12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sz val="11"/>
      <color rgb="FF333333"/>
      <name val="Times New Roman"/>
      <family val="1"/>
      <charset val="186"/>
    </font>
    <font>
      <sz val="11"/>
      <color rgb="FF333333"/>
      <name val="Calibri"/>
      <family val="2"/>
      <charset val="186"/>
      <scheme val="minor"/>
    </font>
    <font>
      <sz val="12"/>
      <color rgb="FF333333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12"/>
      <color rgb="FFFF0000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0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187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5" fillId="0" borderId="0" xfId="0" applyNumberFormat="1" applyFont="1" applyAlignment="1">
      <alignment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5" fillId="2" borderId="1" xfId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2" borderId="1" xfId="0" applyFont="1" applyFill="1" applyBorder="1" applyAlignment="1">
      <alignment horizontal="righ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" xfId="4" applyFont="1" applyFill="1" applyBorder="1" applyAlignment="1">
      <alignment vertical="center" wrapText="1"/>
    </xf>
    <xf numFmtId="0" fontId="1" fillId="2" borderId="1" xfId="4" applyFont="1" applyFill="1" applyBorder="1" applyAlignment="1">
      <alignment horizontal="center" vertical="center" wrapText="1"/>
    </xf>
    <xf numFmtId="0" fontId="2" fillId="2" borderId="1" xfId="5" applyFont="1" applyFill="1" applyBorder="1" applyAlignment="1">
      <alignment horizontal="center" vertical="center" wrapText="1"/>
    </xf>
    <xf numFmtId="2" fontId="2" fillId="2" borderId="1" xfId="4" applyNumberFormat="1" applyFont="1" applyFill="1" applyBorder="1" applyAlignment="1">
      <alignment horizontal="center" vertical="center" wrapText="1"/>
    </xf>
    <xf numFmtId="2" fontId="1" fillId="2" borderId="1" xfId="4" applyNumberFormat="1" applyFont="1" applyFill="1" applyBorder="1" applyAlignment="1">
      <alignment horizontal="center" vertical="center" wrapText="1"/>
    </xf>
    <xf numFmtId="1" fontId="2" fillId="2" borderId="1" xfId="4" applyNumberFormat="1" applyFont="1" applyFill="1" applyBorder="1" applyAlignment="1">
      <alignment horizontal="center" vertical="center" wrapText="1"/>
    </xf>
    <xf numFmtId="0" fontId="7" fillId="0" borderId="0" xfId="0" applyFont="1"/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1" fillId="2" borderId="1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vertical="center" wrapText="1"/>
    </xf>
    <xf numFmtId="0" fontId="2" fillId="2" borderId="1" xfId="2" applyFont="1" applyFill="1" applyBorder="1" applyAlignment="1">
      <alignment horizontal="right" vertical="center" wrapText="1"/>
    </xf>
    <xf numFmtId="0" fontId="1" fillId="0" borderId="1" xfId="2" applyFont="1" applyBorder="1" applyAlignment="1">
      <alignment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vertical="center" wrapText="1"/>
    </xf>
    <xf numFmtId="0" fontId="1" fillId="2" borderId="1" xfId="3" applyFont="1" applyFill="1" applyBorder="1" applyAlignment="1">
      <alignment vertical="center" wrapText="1"/>
    </xf>
    <xf numFmtId="0" fontId="2" fillId="2" borderId="1" xfId="3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right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0" fillId="2" borderId="1" xfId="1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Border="1"/>
    <xf numFmtId="0" fontId="13" fillId="0" borderId="0" xfId="0" applyFont="1"/>
    <xf numFmtId="0" fontId="14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2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 vertical="center" wrapText="1"/>
    </xf>
    <xf numFmtId="0" fontId="1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right" vertical="center" wrapText="1"/>
    </xf>
    <xf numFmtId="0" fontId="1" fillId="0" borderId="1" xfId="6" applyFont="1" applyFill="1" applyBorder="1" applyAlignment="1" applyProtection="1">
      <alignment horizontal="center" vertical="center" wrapText="1"/>
    </xf>
    <xf numFmtId="0" fontId="1" fillId="0" borderId="1" xfId="5" applyFont="1" applyBorder="1" applyAlignment="1">
      <alignment horizontal="center" vertical="center" wrapText="1"/>
    </xf>
    <xf numFmtId="1" fontId="17" fillId="3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1" fontId="17" fillId="3" borderId="8" xfId="0" applyNumberFormat="1" applyFont="1" applyFill="1" applyBorder="1" applyAlignment="1">
      <alignment horizontal="center" vertical="center"/>
    </xf>
    <xf numFmtId="1" fontId="18" fillId="3" borderId="8" xfId="0" applyNumberFormat="1" applyFont="1" applyFill="1" applyBorder="1" applyAlignment="1">
      <alignment horizontal="center" vertical="center"/>
    </xf>
    <xf numFmtId="1" fontId="18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1" fontId="19" fillId="3" borderId="1" xfId="0" applyNumberFormat="1" applyFont="1" applyFill="1" applyBorder="1" applyAlignment="1">
      <alignment horizontal="center" vertical="center"/>
    </xf>
    <xf numFmtId="1" fontId="19" fillId="3" borderId="8" xfId="0" applyNumberFormat="1" applyFont="1" applyFill="1" applyBorder="1" applyAlignment="1">
      <alignment horizontal="center" vertical="center"/>
    </xf>
    <xf numFmtId="1" fontId="19" fillId="0" borderId="8" xfId="0" applyNumberFormat="1" applyFont="1" applyBorder="1" applyAlignment="1">
      <alignment horizontal="center" vertical="center"/>
    </xf>
    <xf numFmtId="0" fontId="14" fillId="0" borderId="1" xfId="0" applyFont="1" applyBorder="1"/>
    <xf numFmtId="0" fontId="13" fillId="0" borderId="1" xfId="0" applyFont="1" applyBorder="1"/>
    <xf numFmtId="0" fontId="1" fillId="0" borderId="6" xfId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1" fillId="0" borderId="1" xfId="4" applyFont="1" applyBorder="1" applyAlignment="1">
      <alignment vertical="center" wrapText="1"/>
    </xf>
    <xf numFmtId="1" fontId="0" fillId="0" borderId="1" xfId="0" applyNumberFormat="1" applyBorder="1" applyAlignment="1">
      <alignment vertical="center"/>
    </xf>
    <xf numFmtId="1" fontId="1" fillId="0" borderId="10" xfId="0" applyNumberFormat="1" applyFont="1" applyBorder="1" applyAlignment="1">
      <alignment horizontal="center" vertical="center"/>
    </xf>
    <xf numFmtId="1" fontId="1" fillId="0" borderId="4" xfId="0" applyNumberFormat="1" applyFont="1" applyBorder="1" applyAlignment="1">
      <alignment horizontal="center" vertical="center"/>
    </xf>
    <xf numFmtId="1" fontId="0" fillId="0" borderId="1" xfId="0" applyNumberFormat="1" applyBorder="1"/>
    <xf numFmtId="1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1" fontId="20" fillId="3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21" fillId="3" borderId="1" xfId="0" applyNumberFormat="1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/>
    <xf numFmtId="1" fontId="5" fillId="0" borderId="1" xfId="0" applyNumberFormat="1" applyFont="1" applyBorder="1"/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vertical="center"/>
    </xf>
    <xf numFmtId="1" fontId="19" fillId="0" borderId="1" xfId="0" applyNumberFormat="1" applyFont="1" applyBorder="1" applyAlignment="1">
      <alignment horizontal="center" vertical="center"/>
    </xf>
    <xf numFmtId="0" fontId="3" fillId="0" borderId="1" xfId="0" applyFont="1" applyBorder="1"/>
    <xf numFmtId="1" fontId="3" fillId="0" borderId="1" xfId="0" applyNumberFormat="1" applyFont="1" applyBorder="1"/>
    <xf numFmtId="0" fontId="5" fillId="0" borderId="0" xfId="0" applyFont="1" applyAlignment="1">
      <alignment vertical="center"/>
    </xf>
    <xf numFmtId="1" fontId="19" fillId="3" borderId="9" xfId="0" applyNumberFormat="1" applyFont="1" applyFill="1" applyBorder="1" applyAlignment="1">
      <alignment horizontal="center" vertical="center"/>
    </xf>
    <xf numFmtId="1" fontId="19" fillId="0" borderId="11" xfId="0" applyNumberFormat="1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2" fillId="0" borderId="0" xfId="0" applyFont="1"/>
    <xf numFmtId="0" fontId="3" fillId="2" borderId="1" xfId="0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2" borderId="1" xfId="1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1" fillId="0" borderId="1" xfId="1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 wrapText="1"/>
    </xf>
    <xf numFmtId="0" fontId="11" fillId="2" borderId="5" xfId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2" borderId="3" xfId="1" applyFont="1" applyFill="1" applyBorder="1" applyAlignment="1">
      <alignment horizontal="left" vertical="center" wrapText="1"/>
    </xf>
    <xf numFmtId="0" fontId="1" fillId="2" borderId="5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5" xfId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2" fillId="2" borderId="1" xfId="4" applyFont="1" applyFill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2" borderId="3" xfId="1" applyFont="1" applyFill="1" applyBorder="1" applyAlignment="1">
      <alignment horizontal="left" vertical="center"/>
    </xf>
    <xf numFmtId="0" fontId="11" fillId="2" borderId="5" xfId="1" applyFont="1" applyFill="1" applyBorder="1" applyAlignment="1">
      <alignment horizontal="left" vertical="center"/>
    </xf>
    <xf numFmtId="0" fontId="11" fillId="0" borderId="3" xfId="1" applyFont="1" applyBorder="1" applyAlignment="1">
      <alignment horizontal="left" vertical="center"/>
    </xf>
    <xf numFmtId="0" fontId="11" fillId="0" borderId="5" xfId="1" applyFont="1" applyBorder="1" applyAlignment="1">
      <alignment horizontal="left" vertical="center"/>
    </xf>
    <xf numFmtId="0" fontId="1" fillId="2" borderId="3" xfId="1" applyFont="1" applyFill="1" applyBorder="1" applyAlignment="1">
      <alignment horizontal="left" vertical="center"/>
    </xf>
    <xf numFmtId="0" fontId="1" fillId="2" borderId="5" xfId="1" applyFont="1" applyFill="1" applyBorder="1" applyAlignment="1">
      <alignment horizontal="left" vertical="center"/>
    </xf>
    <xf numFmtId="0" fontId="2" fillId="2" borderId="3" xfId="1" applyFont="1" applyFill="1" applyBorder="1" applyAlignment="1">
      <alignment horizontal="left" vertical="center"/>
    </xf>
    <xf numFmtId="0" fontId="2" fillId="2" borderId="5" xfId="1" applyFont="1" applyFill="1" applyBorder="1" applyAlignment="1">
      <alignment horizontal="left" vertical="center"/>
    </xf>
    <xf numFmtId="0" fontId="2" fillId="0" borderId="1" xfId="1" applyFont="1" applyBorder="1" applyAlignment="1">
      <alignment horizontal="left" vertical="center" wrapText="1"/>
    </xf>
    <xf numFmtId="0" fontId="2" fillId="2" borderId="3" xfId="2" applyFont="1" applyFill="1" applyBorder="1" applyAlignment="1">
      <alignment horizontal="left" vertical="center" wrapText="1"/>
    </xf>
    <xf numFmtId="0" fontId="2" fillId="2" borderId="5" xfId="2" applyFont="1" applyFill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5" xfId="1" applyFont="1" applyBorder="1" applyAlignment="1">
      <alignment horizontal="left" vertical="center" wrapText="1"/>
    </xf>
    <xf numFmtId="0" fontId="2" fillId="2" borderId="4" xfId="1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5" xfId="1" applyFont="1" applyBorder="1" applyAlignment="1">
      <alignment horizontal="left" vertical="center" wrapText="1"/>
    </xf>
    <xf numFmtId="0" fontId="2" fillId="2" borderId="3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center" wrapText="1"/>
    </xf>
  </cellXfs>
  <cellStyles count="10">
    <cellStyle name="Hipersaite" xfId="6" builtinId="8"/>
    <cellStyle name="Hipersaite 2" xfId="8" xr:uid="{00000000-0005-0000-0000-000001000000}"/>
    <cellStyle name="Normal 2" xfId="3" xr:uid="{00000000-0005-0000-0000-000002000000}"/>
    <cellStyle name="Parasts" xfId="0" builtinId="0"/>
    <cellStyle name="Parasts 2" xfId="7" xr:uid="{00000000-0005-0000-0000-000004000000}"/>
    <cellStyle name="Parasts 3" xfId="4" xr:uid="{00000000-0005-0000-0000-000005000000}"/>
    <cellStyle name="Parasts 4" xfId="2" xr:uid="{00000000-0005-0000-0000-000006000000}"/>
    <cellStyle name="Parasts 5" xfId="5" xr:uid="{00000000-0005-0000-0000-000007000000}"/>
    <cellStyle name="Parasts 6" xfId="1" xr:uid="{00000000-0005-0000-0000-000008000000}"/>
    <cellStyle name="Parasts 7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lm.gov.lv/text/8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K60"/>
  <sheetViews>
    <sheetView tabSelected="1" zoomScale="90" zoomScaleNormal="90" workbookViewId="0">
      <selection sqref="A1:H1"/>
    </sheetView>
  </sheetViews>
  <sheetFormatPr defaultColWidth="9.140625" defaultRowHeight="15.75" x14ac:dyDescent="0.25"/>
  <cols>
    <col min="1" max="1" width="8.28515625" style="71" customWidth="1"/>
    <col min="2" max="2" width="37.5703125" style="71" customWidth="1"/>
    <col min="3" max="3" width="12.28515625" style="71" customWidth="1"/>
    <col min="4" max="4" width="9.140625" style="71"/>
    <col min="5" max="5" width="13.7109375" style="71" customWidth="1"/>
    <col min="6" max="6" width="13.5703125" style="71" customWidth="1"/>
    <col min="7" max="7" width="9.140625" style="99"/>
    <col min="8" max="8" width="11.85546875" style="99" customWidth="1"/>
    <col min="9" max="9" width="12.85546875" style="99" customWidth="1"/>
    <col min="10" max="10" width="17.7109375" style="99" customWidth="1"/>
    <col min="11" max="11" width="12.7109375" style="99" customWidth="1"/>
    <col min="12" max="16384" width="9.140625" style="71"/>
  </cols>
  <sheetData>
    <row r="1" spans="1:11" s="72" customFormat="1" ht="31.5" customHeight="1" x14ac:dyDescent="0.25">
      <c r="A1" s="148" t="s">
        <v>408</v>
      </c>
      <c r="B1" s="148"/>
      <c r="C1" s="148"/>
      <c r="D1" s="148"/>
      <c r="E1" s="148"/>
      <c r="F1" s="148"/>
      <c r="G1" s="148"/>
      <c r="H1" s="148"/>
      <c r="I1" s="73"/>
      <c r="J1" s="99"/>
      <c r="K1" s="99"/>
    </row>
    <row r="2" spans="1:11" ht="34.5" customHeight="1" x14ac:dyDescent="0.25">
      <c r="A2" s="146" t="s">
        <v>350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44" t="s">
        <v>28</v>
      </c>
      <c r="B4" s="144"/>
      <c r="C4" s="144"/>
      <c r="D4" s="144"/>
      <c r="E4" s="144"/>
      <c r="F4" s="144"/>
    </row>
    <row r="5" spans="1:11" ht="31.5" x14ac:dyDescent="0.25">
      <c r="A5" s="7">
        <v>1</v>
      </c>
      <c r="B5" s="8" t="s">
        <v>53</v>
      </c>
      <c r="C5" s="3" t="s">
        <v>4</v>
      </c>
      <c r="D5" s="3">
        <v>1</v>
      </c>
      <c r="E5" s="3">
        <v>1590</v>
      </c>
      <c r="F5" s="3">
        <f t="shared" ref="F5:F6" si="0">ROUND(D5*E5,0)</f>
        <v>1590</v>
      </c>
      <c r="G5" s="69" t="s">
        <v>325</v>
      </c>
      <c r="H5" s="69" t="s">
        <v>67</v>
      </c>
      <c r="I5" s="69" t="s">
        <v>326</v>
      </c>
      <c r="J5" s="108">
        <f>1.911*1137.46</f>
        <v>2173.68606</v>
      </c>
      <c r="K5" s="115">
        <f>E5/(J5/100)</f>
        <v>73.147637520387832</v>
      </c>
    </row>
    <row r="6" spans="1:11" x14ac:dyDescent="0.25">
      <c r="A6" s="7">
        <v>2</v>
      </c>
      <c r="B6" s="8" t="s">
        <v>5</v>
      </c>
      <c r="C6" s="3" t="s">
        <v>6</v>
      </c>
      <c r="D6" s="3">
        <v>1</v>
      </c>
      <c r="E6" s="3">
        <v>827</v>
      </c>
      <c r="F6" s="3">
        <f t="shared" si="0"/>
        <v>827</v>
      </c>
      <c r="G6" s="95" t="s">
        <v>327</v>
      </c>
      <c r="H6" s="9" t="s">
        <v>62</v>
      </c>
      <c r="I6" s="9" t="s">
        <v>332</v>
      </c>
      <c r="J6" s="130">
        <f>0.796*1137.46</f>
        <v>905.41816000000006</v>
      </c>
      <c r="K6" s="115">
        <f>E6/(J6/100)</f>
        <v>91.339011799807508</v>
      </c>
    </row>
    <row r="7" spans="1:11" x14ac:dyDescent="0.25">
      <c r="A7" s="7"/>
      <c r="B7" s="14" t="s">
        <v>13</v>
      </c>
      <c r="C7" s="4"/>
      <c r="D7" s="4">
        <f>SUM(D5:D6)</f>
        <v>2</v>
      </c>
      <c r="E7" s="4"/>
      <c r="F7" s="4">
        <f>SUM(F5:F6)</f>
        <v>2417</v>
      </c>
      <c r="G7" s="69"/>
      <c r="H7" s="69"/>
      <c r="I7" s="69"/>
      <c r="J7" s="69"/>
      <c r="K7" s="115"/>
    </row>
    <row r="8" spans="1:11" x14ac:dyDescent="0.25">
      <c r="A8" s="147" t="s">
        <v>29</v>
      </c>
      <c r="B8" s="147"/>
      <c r="C8" s="147"/>
      <c r="D8" s="147"/>
      <c r="E8" s="147"/>
      <c r="F8" s="147"/>
      <c r="G8" s="69"/>
      <c r="H8" s="69"/>
      <c r="I8" s="69"/>
      <c r="J8" s="69"/>
      <c r="K8" s="115"/>
    </row>
    <row r="9" spans="1:11" x14ac:dyDescent="0.25">
      <c r="A9" s="7">
        <v>1</v>
      </c>
      <c r="B9" s="11" t="s">
        <v>71</v>
      </c>
      <c r="C9" s="12">
        <v>121901</v>
      </c>
      <c r="D9" s="3">
        <v>1</v>
      </c>
      <c r="E9" s="3">
        <v>1034</v>
      </c>
      <c r="F9" s="3">
        <f t="shared" ref="F9:F13" si="1">ROUND(D9*E9,0)</f>
        <v>1034</v>
      </c>
      <c r="G9" s="69" t="s">
        <v>63</v>
      </c>
      <c r="H9" s="69" t="s">
        <v>208</v>
      </c>
      <c r="I9" s="69" t="s">
        <v>329</v>
      </c>
      <c r="J9" s="108">
        <f>1.017*1137.46</f>
        <v>1156.79682</v>
      </c>
      <c r="K9" s="115">
        <f t="shared" ref="K9:K15" si="2">E9/(J9/100)</f>
        <v>89.384754705670773</v>
      </c>
    </row>
    <row r="10" spans="1:11" x14ac:dyDescent="0.25">
      <c r="A10" s="7">
        <v>2</v>
      </c>
      <c r="B10" s="11" t="s">
        <v>56</v>
      </c>
      <c r="C10" s="3" t="s">
        <v>57</v>
      </c>
      <c r="D10" s="7">
        <v>1</v>
      </c>
      <c r="E10" s="68">
        <v>690</v>
      </c>
      <c r="F10" s="9">
        <f t="shared" ref="F10" si="3">D10*E10</f>
        <v>690</v>
      </c>
      <c r="G10" s="67" t="s">
        <v>330</v>
      </c>
      <c r="H10" s="67" t="s">
        <v>208</v>
      </c>
      <c r="I10" s="67" t="s">
        <v>141</v>
      </c>
      <c r="J10" s="108">
        <f>0.582*1137.46</f>
        <v>662.00171999999998</v>
      </c>
      <c r="K10" s="115">
        <f t="shared" si="2"/>
        <v>104.22933644341589</v>
      </c>
    </row>
    <row r="11" spans="1:11" x14ac:dyDescent="0.25">
      <c r="A11" s="7">
        <v>3</v>
      </c>
      <c r="B11" s="11" t="s">
        <v>74</v>
      </c>
      <c r="C11" s="3" t="s">
        <v>65</v>
      </c>
      <c r="D11" s="3">
        <v>1</v>
      </c>
      <c r="E11" s="3">
        <v>670</v>
      </c>
      <c r="F11" s="3">
        <f>ROUND(D11*E11,0)</f>
        <v>670</v>
      </c>
      <c r="G11" s="67" t="s">
        <v>330</v>
      </c>
      <c r="H11" s="67" t="s">
        <v>64</v>
      </c>
      <c r="I11" s="67" t="s">
        <v>63</v>
      </c>
      <c r="J11" s="108">
        <f>0.57*1137.46</f>
        <v>648.35219999999993</v>
      </c>
      <c r="K11" s="115">
        <f t="shared" si="2"/>
        <v>103.33889512521128</v>
      </c>
    </row>
    <row r="12" spans="1:11" x14ac:dyDescent="0.25">
      <c r="A12" s="7">
        <v>4</v>
      </c>
      <c r="B12" s="16" t="s">
        <v>9</v>
      </c>
      <c r="C12" s="7" t="s">
        <v>10</v>
      </c>
      <c r="D12" s="7">
        <v>5.5</v>
      </c>
      <c r="E12" s="68">
        <v>620</v>
      </c>
      <c r="F12" s="7">
        <f t="shared" si="1"/>
        <v>3410</v>
      </c>
      <c r="G12" s="67" t="s">
        <v>330</v>
      </c>
      <c r="H12" s="67" t="s">
        <v>67</v>
      </c>
      <c r="I12" s="67" t="s">
        <v>60</v>
      </c>
      <c r="J12" s="108">
        <f>0.513*1137.46</f>
        <v>583.51697999999999</v>
      </c>
      <c r="K12" s="115">
        <f t="shared" si="2"/>
        <v>106.25226364449583</v>
      </c>
    </row>
    <row r="13" spans="1:11" x14ac:dyDescent="0.25">
      <c r="A13" s="7">
        <v>5</v>
      </c>
      <c r="B13" s="11" t="s">
        <v>11</v>
      </c>
      <c r="C13" s="3" t="s">
        <v>12</v>
      </c>
      <c r="D13" s="32">
        <v>1</v>
      </c>
      <c r="E13" s="9">
        <v>620</v>
      </c>
      <c r="F13" s="3">
        <f t="shared" si="1"/>
        <v>620</v>
      </c>
      <c r="G13" s="67" t="s">
        <v>330</v>
      </c>
      <c r="H13" s="67" t="s">
        <v>67</v>
      </c>
      <c r="I13" s="67" t="s">
        <v>60</v>
      </c>
      <c r="J13" s="108">
        <f>0.513*1137.46</f>
        <v>583.51697999999999</v>
      </c>
      <c r="K13" s="115">
        <f t="shared" si="2"/>
        <v>106.25226364449583</v>
      </c>
    </row>
    <row r="14" spans="1:11" x14ac:dyDescent="0.25">
      <c r="A14" s="7">
        <v>6</v>
      </c>
      <c r="B14" s="11" t="s">
        <v>7</v>
      </c>
      <c r="C14" s="3" t="s">
        <v>8</v>
      </c>
      <c r="D14" s="3">
        <v>1</v>
      </c>
      <c r="E14" s="68">
        <v>620</v>
      </c>
      <c r="F14" s="3">
        <f>D14*E14</f>
        <v>620</v>
      </c>
      <c r="G14" s="67" t="s">
        <v>330</v>
      </c>
      <c r="H14" s="67" t="s">
        <v>64</v>
      </c>
      <c r="I14" s="67" t="s">
        <v>63</v>
      </c>
      <c r="J14" s="108">
        <f>0.57*1137.46</f>
        <v>648.35219999999993</v>
      </c>
      <c r="K14" s="115">
        <f t="shared" si="2"/>
        <v>95.627037280046267</v>
      </c>
    </row>
    <row r="15" spans="1:11" x14ac:dyDescent="0.25">
      <c r="A15" s="7">
        <v>7</v>
      </c>
      <c r="B15" s="11" t="s">
        <v>31</v>
      </c>
      <c r="C15" s="3" t="s">
        <v>66</v>
      </c>
      <c r="D15" s="7">
        <v>1</v>
      </c>
      <c r="E15" s="68">
        <v>710</v>
      </c>
      <c r="F15" s="9">
        <f>D15*E15</f>
        <v>710</v>
      </c>
      <c r="G15" s="67" t="s">
        <v>331</v>
      </c>
      <c r="H15" s="67" t="s">
        <v>67</v>
      </c>
      <c r="I15" s="67" t="s">
        <v>141</v>
      </c>
      <c r="J15" s="108">
        <f>0.582*1137.46</f>
        <v>662.00171999999998</v>
      </c>
      <c r="K15" s="115">
        <f t="shared" si="2"/>
        <v>107.25047663018157</v>
      </c>
    </row>
    <row r="16" spans="1:11" ht="48" customHeight="1" x14ac:dyDescent="0.25">
      <c r="A16" s="7">
        <v>8</v>
      </c>
      <c r="B16" s="11" t="s">
        <v>32</v>
      </c>
      <c r="C16" s="3" t="s">
        <v>33</v>
      </c>
      <c r="D16" s="3">
        <v>1</v>
      </c>
      <c r="E16" s="9" t="s">
        <v>271</v>
      </c>
      <c r="F16" s="9">
        <v>706</v>
      </c>
      <c r="G16" s="67" t="s">
        <v>331</v>
      </c>
      <c r="H16" s="67" t="s">
        <v>64</v>
      </c>
      <c r="I16" s="67" t="s">
        <v>328</v>
      </c>
      <c r="J16" s="108">
        <f>0.666*1137.46</f>
        <v>757.54836000000012</v>
      </c>
      <c r="K16" s="115">
        <f>F16/D16/(J16/100)</f>
        <v>93.195370391931135</v>
      </c>
    </row>
    <row r="17" spans="1:11" x14ac:dyDescent="0.25">
      <c r="A17" s="7"/>
      <c r="B17" s="14" t="s">
        <v>13</v>
      </c>
      <c r="C17" s="4"/>
      <c r="D17" s="4">
        <f>SUM(D9:D16)</f>
        <v>12.5</v>
      </c>
      <c r="E17" s="4"/>
      <c r="F17" s="4">
        <f>SUM(F9:F16)</f>
        <v>8460</v>
      </c>
      <c r="G17" s="69"/>
      <c r="H17" s="69"/>
      <c r="I17" s="69"/>
      <c r="J17" s="69"/>
      <c r="K17" s="67"/>
    </row>
    <row r="18" spans="1:11" x14ac:dyDescent="0.25">
      <c r="A18" s="145" t="s">
        <v>249</v>
      </c>
      <c r="B18" s="145"/>
      <c r="C18" s="145"/>
      <c r="D18" s="145"/>
      <c r="E18" s="145"/>
      <c r="F18" s="145"/>
      <c r="G18" s="69"/>
      <c r="H18" s="69"/>
      <c r="I18" s="69"/>
      <c r="J18" s="69"/>
      <c r="K18" s="67"/>
    </row>
    <row r="19" spans="1:11" x14ac:dyDescent="0.25">
      <c r="A19" s="7">
        <v>1</v>
      </c>
      <c r="B19" s="8" t="s">
        <v>37</v>
      </c>
      <c r="C19" s="3" t="s">
        <v>58</v>
      </c>
      <c r="D19" s="3">
        <v>1</v>
      </c>
      <c r="E19" s="3">
        <v>912</v>
      </c>
      <c r="F19" s="3">
        <f>ROUND(E19*D19,0)</f>
        <v>912</v>
      </c>
      <c r="G19" s="69" t="s">
        <v>321</v>
      </c>
      <c r="H19" s="69" t="s">
        <v>70</v>
      </c>
      <c r="I19" s="69" t="s">
        <v>332</v>
      </c>
      <c r="J19" s="108">
        <f>0.796*1137.46</f>
        <v>905.41816000000006</v>
      </c>
      <c r="K19" s="115">
        <f>E19/(J19/100)</f>
        <v>100.72693925202472</v>
      </c>
    </row>
    <row r="20" spans="1:11" x14ac:dyDescent="0.25">
      <c r="A20" s="7"/>
      <c r="B20" s="14" t="s">
        <v>13</v>
      </c>
      <c r="C20" s="4"/>
      <c r="D20" s="4">
        <f>SUM(D19)</f>
        <v>1</v>
      </c>
      <c r="E20" s="4"/>
      <c r="F20" s="4">
        <f>SUM(F19)</f>
        <v>912</v>
      </c>
      <c r="G20" s="69"/>
      <c r="H20" s="69"/>
      <c r="I20" s="69"/>
      <c r="J20" s="69"/>
      <c r="K20" s="115"/>
    </row>
    <row r="21" spans="1:11" x14ac:dyDescent="0.25">
      <c r="A21" s="143" t="s">
        <v>367</v>
      </c>
      <c r="B21" s="143"/>
      <c r="C21" s="143"/>
      <c r="D21" s="143"/>
      <c r="E21" s="143"/>
      <c r="F21" s="143"/>
      <c r="G21" s="69"/>
      <c r="H21" s="69"/>
      <c r="I21" s="69"/>
      <c r="J21" s="69"/>
      <c r="K21" s="115"/>
    </row>
    <row r="22" spans="1:11" ht="47.25" x14ac:dyDescent="0.25">
      <c r="A22" s="7">
        <v>1</v>
      </c>
      <c r="B22" s="15" t="s">
        <v>366</v>
      </c>
      <c r="C22" s="7" t="s">
        <v>364</v>
      </c>
      <c r="D22" s="3">
        <v>0.6</v>
      </c>
      <c r="E22" s="3">
        <v>703</v>
      </c>
      <c r="F22" s="9">
        <v>422</v>
      </c>
      <c r="G22" s="69" t="s">
        <v>333</v>
      </c>
      <c r="H22" s="69" t="s">
        <v>62</v>
      </c>
      <c r="I22" s="69" t="s">
        <v>332</v>
      </c>
      <c r="J22" s="108">
        <f>0.796*1137.46</f>
        <v>905.41816000000006</v>
      </c>
      <c r="K22" s="115">
        <f>E22/(J22/100)</f>
        <v>77.643682340102387</v>
      </c>
    </row>
    <row r="23" spans="1:11" x14ac:dyDescent="0.25">
      <c r="A23" s="7"/>
      <c r="B23" s="14" t="s">
        <v>13</v>
      </c>
      <c r="C23" s="4"/>
      <c r="D23" s="4">
        <f>SUM(D22)</f>
        <v>0.6</v>
      </c>
      <c r="E23" s="4"/>
      <c r="F23" s="26">
        <f>SUM(F22)</f>
        <v>422</v>
      </c>
      <c r="G23" s="69"/>
      <c r="H23" s="69"/>
      <c r="I23" s="69"/>
      <c r="J23" s="69"/>
      <c r="K23" s="115"/>
    </row>
    <row r="24" spans="1:11" x14ac:dyDescent="0.25">
      <c r="A24" s="143" t="s">
        <v>370</v>
      </c>
      <c r="B24" s="143"/>
      <c r="C24" s="143"/>
      <c r="D24" s="143"/>
      <c r="E24" s="143"/>
      <c r="F24" s="143"/>
      <c r="G24" s="69"/>
      <c r="H24" s="69"/>
      <c r="I24" s="69"/>
      <c r="J24" s="69"/>
      <c r="K24" s="115"/>
    </row>
    <row r="25" spans="1:11" ht="31.5" x14ac:dyDescent="0.25">
      <c r="A25" s="7">
        <v>1</v>
      </c>
      <c r="B25" s="15" t="s">
        <v>244</v>
      </c>
      <c r="C25" s="7" t="s">
        <v>59</v>
      </c>
      <c r="D25" s="3">
        <v>1</v>
      </c>
      <c r="E25" s="3">
        <v>625</v>
      </c>
      <c r="F25" s="3">
        <f>ROUND(D25*E25,0)</f>
        <v>625</v>
      </c>
      <c r="G25" s="69" t="s">
        <v>333</v>
      </c>
      <c r="H25" s="69" t="s">
        <v>86</v>
      </c>
      <c r="I25" s="69" t="s">
        <v>334</v>
      </c>
      <c r="J25" s="108">
        <f>0.85*1137.46</f>
        <v>966.84100000000001</v>
      </c>
      <c r="K25" s="115">
        <f>E25/(J25/100)</f>
        <v>64.643514290353849</v>
      </c>
    </row>
    <row r="26" spans="1:11" x14ac:dyDescent="0.25">
      <c r="A26" s="7">
        <v>2</v>
      </c>
      <c r="B26" s="15" t="s">
        <v>371</v>
      </c>
      <c r="C26" s="23">
        <v>343301</v>
      </c>
      <c r="D26" s="3">
        <v>0.2</v>
      </c>
      <c r="E26" s="3">
        <v>850</v>
      </c>
      <c r="F26" s="3">
        <f>E26*D26</f>
        <v>170</v>
      </c>
      <c r="G26" s="69" t="s">
        <v>333</v>
      </c>
      <c r="H26" s="69" t="s">
        <v>62</v>
      </c>
      <c r="I26" s="69">
        <v>7</v>
      </c>
      <c r="J26" s="108">
        <f>0.796*1137.46</f>
        <v>905.41816000000006</v>
      </c>
      <c r="K26" s="115">
        <f>E26/(J26/100)</f>
        <v>93.879274522172167</v>
      </c>
    </row>
    <row r="27" spans="1:11" x14ac:dyDescent="0.25">
      <c r="A27" s="7"/>
      <c r="B27" s="14" t="s">
        <v>13</v>
      </c>
      <c r="C27" s="4"/>
      <c r="D27" s="4">
        <f>SUM(D25)</f>
        <v>1</v>
      </c>
      <c r="E27" s="4"/>
      <c r="F27" s="4">
        <f>SUM(F25)</f>
        <v>625</v>
      </c>
      <c r="G27" s="69"/>
      <c r="H27" s="69"/>
      <c r="I27" s="69"/>
      <c r="J27" s="69"/>
      <c r="K27" s="115"/>
    </row>
    <row r="28" spans="1:11" x14ac:dyDescent="0.25">
      <c r="A28" s="145" t="s">
        <v>368</v>
      </c>
      <c r="B28" s="145"/>
      <c r="C28" s="145"/>
      <c r="D28" s="145"/>
      <c r="E28" s="145"/>
      <c r="F28" s="145"/>
      <c r="G28" s="69"/>
      <c r="H28" s="69"/>
      <c r="I28" s="69"/>
      <c r="J28" s="69"/>
      <c r="K28" s="115"/>
    </row>
    <row r="29" spans="1:11" ht="31.5" x14ac:dyDescent="0.25">
      <c r="A29" s="7">
        <v>1</v>
      </c>
      <c r="B29" s="15" t="s">
        <v>369</v>
      </c>
      <c r="C29" s="7" t="s">
        <v>365</v>
      </c>
      <c r="D29" s="3">
        <v>0.6</v>
      </c>
      <c r="E29" s="9">
        <v>620</v>
      </c>
      <c r="F29" s="3">
        <f>ROUND(D29*E29,0)</f>
        <v>372</v>
      </c>
      <c r="G29" s="69" t="s">
        <v>333</v>
      </c>
      <c r="H29" s="69" t="s">
        <v>62</v>
      </c>
      <c r="I29" s="69" t="s">
        <v>332</v>
      </c>
      <c r="J29" s="108">
        <f>0.796*1137.46</f>
        <v>905.41816000000006</v>
      </c>
      <c r="K29" s="115">
        <f>E29/(J29/100)</f>
        <v>68.476647298525577</v>
      </c>
    </row>
    <row r="30" spans="1:11" x14ac:dyDescent="0.25">
      <c r="A30" s="7"/>
      <c r="B30" s="14" t="s">
        <v>13</v>
      </c>
      <c r="C30" s="4"/>
      <c r="D30" s="4">
        <f>SUM(D29)</f>
        <v>0.6</v>
      </c>
      <c r="E30" s="4"/>
      <c r="F30" s="4">
        <f>SUM(F29)</f>
        <v>372</v>
      </c>
      <c r="G30" s="69"/>
      <c r="H30" s="69"/>
      <c r="I30" s="69"/>
      <c r="J30" s="69"/>
      <c r="K30" s="115"/>
    </row>
    <row r="31" spans="1:11" x14ac:dyDescent="0.25">
      <c r="A31" s="145" t="s">
        <v>251</v>
      </c>
      <c r="B31" s="145"/>
      <c r="C31" s="145"/>
      <c r="D31" s="145"/>
      <c r="E31" s="145"/>
      <c r="F31" s="145"/>
      <c r="G31" s="69"/>
      <c r="H31" s="69"/>
      <c r="I31" s="69"/>
      <c r="J31" s="69"/>
      <c r="K31" s="115"/>
    </row>
    <row r="32" spans="1:11" x14ac:dyDescent="0.25">
      <c r="A32" s="7">
        <v>1</v>
      </c>
      <c r="B32" s="8" t="s">
        <v>152</v>
      </c>
      <c r="C32" s="3" t="s">
        <v>24</v>
      </c>
      <c r="D32" s="3">
        <v>1</v>
      </c>
      <c r="E32" s="3">
        <v>790</v>
      </c>
      <c r="F32" s="3">
        <f>ROUND(E32*D32,0)</f>
        <v>790</v>
      </c>
      <c r="G32" s="69" t="s">
        <v>310</v>
      </c>
      <c r="H32" s="69" t="s">
        <v>208</v>
      </c>
      <c r="I32" s="69" t="s">
        <v>334</v>
      </c>
      <c r="J32" s="108">
        <f>0.85*1137.46</f>
        <v>966.84100000000001</v>
      </c>
      <c r="K32" s="115">
        <f>E32/(J32/100)</f>
        <v>81.709402063007261</v>
      </c>
    </row>
    <row r="33" spans="1:11" x14ac:dyDescent="0.25">
      <c r="A33" s="7">
        <v>2</v>
      </c>
      <c r="B33" s="8" t="s">
        <v>44</v>
      </c>
      <c r="C33" s="3" t="s">
        <v>45</v>
      </c>
      <c r="D33" s="3">
        <v>0.3</v>
      </c>
      <c r="E33" s="9">
        <v>620</v>
      </c>
      <c r="F33" s="3">
        <f>ROUND(E33*D33,0)</f>
        <v>186</v>
      </c>
      <c r="G33" s="69" t="s">
        <v>310</v>
      </c>
      <c r="H33" s="69" t="s">
        <v>68</v>
      </c>
      <c r="I33" s="69" t="s">
        <v>328</v>
      </c>
      <c r="J33" s="108">
        <f t="shared" ref="J33:J36" si="4">0.666*1137.46</f>
        <v>757.54836000000012</v>
      </c>
      <c r="K33" s="115">
        <f>E33/(J33/100)</f>
        <v>81.842959834273799</v>
      </c>
    </row>
    <row r="34" spans="1:11" x14ac:dyDescent="0.25">
      <c r="A34" s="7">
        <v>3</v>
      </c>
      <c r="B34" s="8" t="s">
        <v>46</v>
      </c>
      <c r="C34" s="3" t="s">
        <v>45</v>
      </c>
      <c r="D34" s="3">
        <v>0.3</v>
      </c>
      <c r="E34" s="9">
        <v>620</v>
      </c>
      <c r="F34" s="3">
        <f>ROUND(E34*D34,0)</f>
        <v>186</v>
      </c>
      <c r="G34" s="69" t="s">
        <v>310</v>
      </c>
      <c r="H34" s="69" t="s">
        <v>68</v>
      </c>
      <c r="I34" s="69" t="s">
        <v>328</v>
      </c>
      <c r="J34" s="108">
        <f t="shared" si="4"/>
        <v>757.54836000000012</v>
      </c>
      <c r="K34" s="115">
        <f>E34/(J34/100)</f>
        <v>81.842959834273799</v>
      </c>
    </row>
    <row r="35" spans="1:11" ht="31.5" x14ac:dyDescent="0.25">
      <c r="A35" s="7">
        <v>4</v>
      </c>
      <c r="B35" s="8" t="s">
        <v>48</v>
      </c>
      <c r="C35" s="3" t="s">
        <v>27</v>
      </c>
      <c r="D35" s="3">
        <v>0.3</v>
      </c>
      <c r="E35" s="9">
        <v>620</v>
      </c>
      <c r="F35" s="3">
        <f>ROUND(E35*D35,0)</f>
        <v>186</v>
      </c>
      <c r="G35" s="69" t="s">
        <v>310</v>
      </c>
      <c r="H35" s="69" t="s">
        <v>68</v>
      </c>
      <c r="I35" s="69" t="s">
        <v>328</v>
      </c>
      <c r="J35" s="108">
        <f t="shared" si="4"/>
        <v>757.54836000000012</v>
      </c>
      <c r="K35" s="115">
        <f>E35/(J35/100)</f>
        <v>81.842959834273799</v>
      </c>
    </row>
    <row r="36" spans="1:11" x14ac:dyDescent="0.25">
      <c r="A36" s="7">
        <v>5</v>
      </c>
      <c r="B36" s="8" t="s">
        <v>47</v>
      </c>
      <c r="C36" s="3" t="s">
        <v>26</v>
      </c>
      <c r="D36" s="3">
        <v>0.3</v>
      </c>
      <c r="E36" s="9">
        <v>620</v>
      </c>
      <c r="F36" s="3">
        <f>ROUND(E36*D36,0)</f>
        <v>186</v>
      </c>
      <c r="G36" s="69" t="s">
        <v>310</v>
      </c>
      <c r="H36" s="69" t="s">
        <v>68</v>
      </c>
      <c r="I36" s="69" t="s">
        <v>328</v>
      </c>
      <c r="J36" s="108">
        <f t="shared" si="4"/>
        <v>757.54836000000012</v>
      </c>
      <c r="K36" s="115">
        <f>E36/(J36/100)</f>
        <v>81.842959834273799</v>
      </c>
    </row>
    <row r="37" spans="1:11" x14ac:dyDescent="0.25">
      <c r="A37" s="7"/>
      <c r="B37" s="14" t="s">
        <v>13</v>
      </c>
      <c r="C37" s="4"/>
      <c r="D37" s="4">
        <f>SUM(D32:D36)</f>
        <v>2.2000000000000002</v>
      </c>
      <c r="E37" s="4"/>
      <c r="F37" s="4">
        <f>SUM(F32:F36)</f>
        <v>1534</v>
      </c>
      <c r="G37" s="69"/>
      <c r="H37" s="69"/>
      <c r="I37" s="69"/>
      <c r="J37" s="69"/>
      <c r="K37" s="115"/>
    </row>
    <row r="38" spans="1:11" x14ac:dyDescent="0.25">
      <c r="A38" s="145" t="s">
        <v>250</v>
      </c>
      <c r="B38" s="145"/>
      <c r="C38" s="145"/>
      <c r="D38" s="145"/>
      <c r="E38" s="145"/>
      <c r="F38" s="145"/>
      <c r="G38" s="69"/>
      <c r="H38" s="69"/>
      <c r="I38" s="69"/>
      <c r="J38" s="69"/>
      <c r="K38" s="115"/>
    </row>
    <row r="39" spans="1:11" x14ac:dyDescent="0.25">
      <c r="A39" s="7">
        <v>1</v>
      </c>
      <c r="B39" s="8" t="s">
        <v>50</v>
      </c>
      <c r="C39" s="3" t="s">
        <v>25</v>
      </c>
      <c r="D39" s="3">
        <v>0.4</v>
      </c>
      <c r="E39" s="9">
        <v>620</v>
      </c>
      <c r="F39" s="3">
        <f>ROUND(D39*E39,0)</f>
        <v>248</v>
      </c>
      <c r="G39" s="95" t="s">
        <v>335</v>
      </c>
      <c r="H39" s="9" t="s">
        <v>67</v>
      </c>
      <c r="I39" s="9" t="s">
        <v>328</v>
      </c>
      <c r="J39" s="108">
        <f t="shared" ref="J39" si="5">0.666*1137.46</f>
        <v>757.54836000000012</v>
      </c>
      <c r="K39" s="115">
        <f>E39/(J39/100)</f>
        <v>81.842959834273799</v>
      </c>
    </row>
    <row r="40" spans="1:11" ht="16.5" thickBot="1" x14ac:dyDescent="0.3">
      <c r="A40" s="7">
        <v>2</v>
      </c>
      <c r="B40" s="8" t="s">
        <v>51</v>
      </c>
      <c r="C40" s="3" t="s">
        <v>52</v>
      </c>
      <c r="D40" s="3">
        <v>0.5</v>
      </c>
      <c r="E40" s="9">
        <v>620</v>
      </c>
      <c r="F40" s="3">
        <f>ROUND(D40*E40,0)</f>
        <v>310</v>
      </c>
      <c r="G40" s="69" t="s">
        <v>63</v>
      </c>
      <c r="H40" s="69" t="s">
        <v>67</v>
      </c>
      <c r="I40" s="69" t="s">
        <v>336</v>
      </c>
      <c r="J40" s="109">
        <f>0.623*1137.46</f>
        <v>708.63758000000007</v>
      </c>
      <c r="K40" s="115">
        <f>E40/(J40/100)</f>
        <v>87.49183186135852</v>
      </c>
    </row>
    <row r="41" spans="1:11" x14ac:dyDescent="0.25">
      <c r="A41" s="7"/>
      <c r="B41" s="14" t="s">
        <v>13</v>
      </c>
      <c r="C41" s="4"/>
      <c r="D41" s="4">
        <f>SUM(D39:D40)</f>
        <v>0.9</v>
      </c>
      <c r="E41" s="4"/>
      <c r="F41" s="4">
        <f>SUM(F39:F40)</f>
        <v>558</v>
      </c>
      <c r="G41" s="69"/>
      <c r="H41" s="69"/>
      <c r="I41" s="69"/>
      <c r="J41" s="69"/>
      <c r="K41" s="115"/>
    </row>
    <row r="42" spans="1:11" x14ac:dyDescent="0.25">
      <c r="A42" s="145" t="s">
        <v>306</v>
      </c>
      <c r="B42" s="145"/>
      <c r="C42" s="145"/>
      <c r="D42" s="145"/>
      <c r="E42" s="145"/>
      <c r="F42" s="145"/>
      <c r="G42" s="69"/>
      <c r="H42" s="69"/>
      <c r="I42" s="69"/>
      <c r="J42" s="69"/>
      <c r="K42" s="115"/>
    </row>
    <row r="43" spans="1:11" ht="16.5" thickBot="1" x14ac:dyDescent="0.3">
      <c r="A43" s="7">
        <v>1</v>
      </c>
      <c r="B43" s="8" t="s">
        <v>43</v>
      </c>
      <c r="C43" s="3" t="s">
        <v>49</v>
      </c>
      <c r="D43" s="3">
        <v>1</v>
      </c>
      <c r="E43" s="3">
        <v>800</v>
      </c>
      <c r="F43" s="3">
        <f>ROUND(E43*D43,0)</f>
        <v>800</v>
      </c>
      <c r="G43" s="69" t="s">
        <v>310</v>
      </c>
      <c r="H43" s="69" t="s">
        <v>180</v>
      </c>
      <c r="I43" s="69" t="s">
        <v>328</v>
      </c>
      <c r="J43" s="109">
        <f>0.666*1137.46</f>
        <v>757.54836000000012</v>
      </c>
      <c r="K43" s="115">
        <f>E43/(J43/100)</f>
        <v>105.60381914099845</v>
      </c>
    </row>
    <row r="44" spans="1:11" x14ac:dyDescent="0.25">
      <c r="A44" s="7"/>
      <c r="B44" s="14" t="s">
        <v>13</v>
      </c>
      <c r="C44" s="4"/>
      <c r="D44" s="4">
        <f>SUM(D43)</f>
        <v>1</v>
      </c>
      <c r="E44" s="4"/>
      <c r="F44" s="4">
        <f>SUM(F43)</f>
        <v>800</v>
      </c>
      <c r="G44" s="69"/>
      <c r="H44" s="69"/>
      <c r="I44" s="69"/>
      <c r="J44" s="69"/>
      <c r="K44" s="115"/>
    </row>
    <row r="45" spans="1:11" x14ac:dyDescent="0.25">
      <c r="A45" s="144" t="s">
        <v>247</v>
      </c>
      <c r="B45" s="144"/>
      <c r="C45" s="144"/>
      <c r="D45" s="144"/>
      <c r="E45" s="144"/>
      <c r="F45" s="144"/>
      <c r="G45" s="69"/>
      <c r="H45" s="69"/>
      <c r="I45" s="69"/>
      <c r="J45" s="69"/>
      <c r="K45" s="115"/>
    </row>
    <row r="46" spans="1:11" x14ac:dyDescent="0.25">
      <c r="A46" s="7">
        <v>1</v>
      </c>
      <c r="B46" s="8" t="s">
        <v>16</v>
      </c>
      <c r="C46" s="3" t="s">
        <v>6</v>
      </c>
      <c r="D46" s="3">
        <v>0.25</v>
      </c>
      <c r="E46" s="9">
        <v>620</v>
      </c>
      <c r="F46" s="3">
        <f t="shared" ref="F46:F50" si="6">ROUND(D46*E46,0)</f>
        <v>155</v>
      </c>
      <c r="G46" s="95" t="s">
        <v>327</v>
      </c>
      <c r="H46" s="9" t="s">
        <v>62</v>
      </c>
      <c r="I46" s="9" t="s">
        <v>332</v>
      </c>
      <c r="J46" s="130">
        <f>0.796*1137.46</f>
        <v>905.41816000000006</v>
      </c>
      <c r="K46" s="115">
        <f t="shared" ref="K46:K51" si="7">E46/(J46/100)</f>
        <v>68.476647298525577</v>
      </c>
    </row>
    <row r="47" spans="1:11" ht="16.5" thickBot="1" x14ac:dyDescent="0.3">
      <c r="A47" s="7">
        <v>2</v>
      </c>
      <c r="B47" s="8" t="s">
        <v>38</v>
      </c>
      <c r="C47" s="3" t="s">
        <v>39</v>
      </c>
      <c r="D47" s="3">
        <v>0.3</v>
      </c>
      <c r="E47" s="9">
        <v>620</v>
      </c>
      <c r="F47" s="3">
        <f t="shared" si="6"/>
        <v>186</v>
      </c>
      <c r="G47" s="69" t="s">
        <v>337</v>
      </c>
      <c r="H47" s="69" t="s">
        <v>67</v>
      </c>
      <c r="I47" s="69" t="s">
        <v>332</v>
      </c>
      <c r="J47" s="109">
        <f>0.796*1137.46</f>
        <v>905.41816000000006</v>
      </c>
      <c r="K47" s="115">
        <f t="shared" si="7"/>
        <v>68.476647298525577</v>
      </c>
    </row>
    <row r="48" spans="1:11" ht="32.25" thickBot="1" x14ac:dyDescent="0.3">
      <c r="A48" s="7">
        <v>3</v>
      </c>
      <c r="B48" s="8" t="s">
        <v>40</v>
      </c>
      <c r="C48" s="3" t="s">
        <v>41</v>
      </c>
      <c r="D48" s="3">
        <v>1</v>
      </c>
      <c r="E48" s="9">
        <v>620</v>
      </c>
      <c r="F48" s="3">
        <f t="shared" si="6"/>
        <v>620</v>
      </c>
      <c r="G48" s="67" t="s">
        <v>141</v>
      </c>
      <c r="H48" s="67" t="s">
        <v>70</v>
      </c>
      <c r="I48" s="67" t="s">
        <v>63</v>
      </c>
      <c r="J48" s="109">
        <f>0.57*1137.46</f>
        <v>648.35219999999993</v>
      </c>
      <c r="K48" s="115">
        <f t="shared" si="7"/>
        <v>95.627037280046267</v>
      </c>
    </row>
    <row r="49" spans="1:11" ht="16.5" thickBot="1" x14ac:dyDescent="0.3">
      <c r="A49" s="7">
        <v>4</v>
      </c>
      <c r="B49" s="8" t="s">
        <v>14</v>
      </c>
      <c r="C49" s="12" t="s">
        <v>15</v>
      </c>
      <c r="D49" s="3">
        <v>1</v>
      </c>
      <c r="E49" s="9">
        <v>620</v>
      </c>
      <c r="F49" s="3">
        <f t="shared" si="6"/>
        <v>620</v>
      </c>
      <c r="G49" s="69" t="s">
        <v>330</v>
      </c>
      <c r="H49" s="69" t="s">
        <v>208</v>
      </c>
      <c r="I49" s="100" t="s">
        <v>141</v>
      </c>
      <c r="J49" s="109">
        <f>0.582*1137.46</f>
        <v>662.00171999999998</v>
      </c>
      <c r="K49" s="115">
        <f t="shared" si="7"/>
        <v>93.655345789736018</v>
      </c>
    </row>
    <row r="50" spans="1:11" ht="16.5" thickBot="1" x14ac:dyDescent="0.3">
      <c r="A50" s="7">
        <v>5</v>
      </c>
      <c r="B50" s="8" t="s">
        <v>17</v>
      </c>
      <c r="C50" s="3" t="s">
        <v>18</v>
      </c>
      <c r="D50" s="3">
        <v>1</v>
      </c>
      <c r="E50" s="9">
        <v>620</v>
      </c>
      <c r="F50" s="3">
        <f t="shared" si="6"/>
        <v>620</v>
      </c>
      <c r="G50" s="67" t="s">
        <v>330</v>
      </c>
      <c r="H50" s="67" t="s">
        <v>64</v>
      </c>
      <c r="I50" s="67" t="s">
        <v>63</v>
      </c>
      <c r="J50" s="109">
        <f>0.57*1137.46</f>
        <v>648.35219999999993</v>
      </c>
      <c r="K50" s="115">
        <f t="shared" si="7"/>
        <v>95.627037280046267</v>
      </c>
    </row>
    <row r="51" spans="1:11" ht="16.5" thickBot="1" x14ac:dyDescent="0.3">
      <c r="A51" s="7">
        <v>6</v>
      </c>
      <c r="B51" s="8" t="s">
        <v>305</v>
      </c>
      <c r="C51" s="12">
        <v>343528</v>
      </c>
      <c r="D51" s="3">
        <v>0.2</v>
      </c>
      <c r="E51" s="3">
        <v>696</v>
      </c>
      <c r="F51" s="3">
        <f>ROUND(D51*E51,0)</f>
        <v>139</v>
      </c>
      <c r="G51" s="69" t="s">
        <v>310</v>
      </c>
      <c r="H51" s="69" t="s">
        <v>68</v>
      </c>
      <c r="I51" s="69" t="s">
        <v>328</v>
      </c>
      <c r="J51" s="109">
        <f t="shared" ref="J51" si="8">0.666*1137.46</f>
        <v>757.54836000000012</v>
      </c>
      <c r="K51" s="115">
        <f t="shared" si="7"/>
        <v>91.875322652668657</v>
      </c>
    </row>
    <row r="52" spans="1:11" x14ac:dyDescent="0.25">
      <c r="A52" s="7"/>
      <c r="B52" s="14" t="s">
        <v>13</v>
      </c>
      <c r="C52" s="4"/>
      <c r="D52" s="4">
        <f>SUM(D46:D51)</f>
        <v>3.75</v>
      </c>
      <c r="E52" s="4"/>
      <c r="F52" s="4">
        <f>SUM(F46:F51)</f>
        <v>2340</v>
      </c>
      <c r="G52" s="69"/>
      <c r="H52" s="69"/>
      <c r="I52" s="69"/>
      <c r="J52" s="69"/>
      <c r="K52" s="115"/>
    </row>
    <row r="53" spans="1:11" x14ac:dyDescent="0.25">
      <c r="A53" s="144" t="s">
        <v>248</v>
      </c>
      <c r="B53" s="144"/>
      <c r="C53" s="144"/>
      <c r="D53" s="144"/>
      <c r="E53" s="144"/>
      <c r="F53" s="144"/>
      <c r="G53" s="69"/>
      <c r="H53" s="69"/>
      <c r="I53" s="69"/>
      <c r="J53" s="69"/>
      <c r="K53" s="115"/>
    </row>
    <row r="54" spans="1:11" ht="16.5" thickBot="1" x14ac:dyDescent="0.3">
      <c r="A54" s="7">
        <v>1</v>
      </c>
      <c r="B54" s="8" t="s">
        <v>22</v>
      </c>
      <c r="C54" s="3" t="s">
        <v>23</v>
      </c>
      <c r="D54" s="3">
        <v>2</v>
      </c>
      <c r="E54" s="9">
        <v>620</v>
      </c>
      <c r="F54" s="3">
        <f>ROUND(D54*E54,0)</f>
        <v>1240</v>
      </c>
      <c r="G54" s="67" t="s">
        <v>69</v>
      </c>
      <c r="H54" s="67" t="s">
        <v>338</v>
      </c>
      <c r="I54" s="67" t="s">
        <v>141</v>
      </c>
      <c r="J54" s="109">
        <f>0.582*1137.46</f>
        <v>662.00171999999998</v>
      </c>
      <c r="K54" s="115">
        <f>E54/(J54/100)</f>
        <v>93.655345789736018</v>
      </c>
    </row>
    <row r="55" spans="1:11" ht="48" thickBot="1" x14ac:dyDescent="0.3">
      <c r="A55" s="7">
        <v>2</v>
      </c>
      <c r="B55" s="8" t="s">
        <v>54</v>
      </c>
      <c r="C55" s="3" t="s">
        <v>55</v>
      </c>
      <c r="D55" s="3">
        <v>0.1</v>
      </c>
      <c r="E55" s="9" t="s">
        <v>400</v>
      </c>
      <c r="F55" s="3">
        <f>D55*620</f>
        <v>62</v>
      </c>
      <c r="G55" s="67" t="s">
        <v>69</v>
      </c>
      <c r="H55" s="67" t="s">
        <v>338</v>
      </c>
      <c r="I55" s="67" t="s">
        <v>141</v>
      </c>
      <c r="J55" s="109">
        <f>0.582*1137.46</f>
        <v>662.00171999999998</v>
      </c>
      <c r="K55" s="115">
        <f>F55/D55/(J55/100)</f>
        <v>93.655345789736018</v>
      </c>
    </row>
    <row r="56" spans="1:11" ht="16.5" thickBot="1" x14ac:dyDescent="0.3">
      <c r="A56" s="7">
        <v>3</v>
      </c>
      <c r="B56" s="8" t="s">
        <v>349</v>
      </c>
      <c r="C56" s="12">
        <v>222146</v>
      </c>
      <c r="D56" s="3">
        <v>0.3</v>
      </c>
      <c r="E56" s="9">
        <v>620</v>
      </c>
      <c r="F56" s="3">
        <f>ROUND(D56*E56,0)</f>
        <v>186</v>
      </c>
      <c r="G56" s="67" t="s">
        <v>318</v>
      </c>
      <c r="H56" s="67" t="s">
        <v>339</v>
      </c>
      <c r="I56" s="67" t="s">
        <v>328</v>
      </c>
      <c r="J56" s="109">
        <f>0.666*1137.46</f>
        <v>757.54836000000012</v>
      </c>
      <c r="K56" s="115">
        <f>E56/(J56/100)</f>
        <v>81.842959834273799</v>
      </c>
    </row>
    <row r="57" spans="1:11" ht="16.5" thickBot="1" x14ac:dyDescent="0.3">
      <c r="A57" s="7">
        <v>4</v>
      </c>
      <c r="B57" s="8" t="s">
        <v>19</v>
      </c>
      <c r="C57" s="3" t="s">
        <v>20</v>
      </c>
      <c r="D57" s="3">
        <v>0.25</v>
      </c>
      <c r="E57" s="9">
        <v>620</v>
      </c>
      <c r="F57" s="3">
        <f>ROUND(D57*E57,0)</f>
        <v>155</v>
      </c>
      <c r="G57" s="67" t="s">
        <v>330</v>
      </c>
      <c r="H57" s="67" t="s">
        <v>62</v>
      </c>
      <c r="I57" s="67" t="s">
        <v>309</v>
      </c>
      <c r="J57" s="109">
        <f>0.513*1137.46</f>
        <v>583.51697999999999</v>
      </c>
      <c r="K57" s="115">
        <f>E57/(J57/100)</f>
        <v>106.25226364449583</v>
      </c>
    </row>
    <row r="58" spans="1:11" x14ac:dyDescent="0.25">
      <c r="A58" s="7"/>
      <c r="B58" s="14" t="s">
        <v>13</v>
      </c>
      <c r="C58" s="4"/>
      <c r="D58" s="4">
        <f>SUM(D54:D57)</f>
        <v>2.65</v>
      </c>
      <c r="E58" s="4"/>
      <c r="F58" s="4">
        <f>SUM(F54:F57)</f>
        <v>1643</v>
      </c>
      <c r="G58" s="69"/>
      <c r="H58" s="69"/>
      <c r="I58" s="69"/>
      <c r="J58" s="69"/>
      <c r="K58" s="69"/>
    </row>
    <row r="60" spans="1:11" x14ac:dyDescent="0.25">
      <c r="E60" s="125"/>
    </row>
  </sheetData>
  <mergeCells count="13">
    <mergeCell ref="A2:F2"/>
    <mergeCell ref="A4:F4"/>
    <mergeCell ref="A8:F8"/>
    <mergeCell ref="A18:F18"/>
    <mergeCell ref="A1:H1"/>
    <mergeCell ref="A21:F21"/>
    <mergeCell ref="A24:F24"/>
    <mergeCell ref="A53:F53"/>
    <mergeCell ref="A28:F28"/>
    <mergeCell ref="A31:F31"/>
    <mergeCell ref="A38:F38"/>
    <mergeCell ref="A42:F42"/>
    <mergeCell ref="A45:F45"/>
  </mergeCells>
  <phoneticPr fontId="16" type="noConversion"/>
  <pageMargins left="0.78740157480314965" right="0.78740157480314965" top="0.78740157480314965" bottom="0.78740157480314965" header="0" footer="0"/>
  <pageSetup paperSize="9" scale="5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0"/>
    <pageSetUpPr fitToPage="1"/>
  </sheetPr>
  <dimension ref="A1:K39"/>
  <sheetViews>
    <sheetView zoomScale="90" zoomScaleNormal="90" workbookViewId="0">
      <selection sqref="A1:H1"/>
    </sheetView>
  </sheetViews>
  <sheetFormatPr defaultRowHeight="15" x14ac:dyDescent="0.25"/>
  <cols>
    <col min="2" max="2" width="23.7109375" customWidth="1"/>
    <col min="3" max="3" width="11.140625" customWidth="1"/>
    <col min="4" max="4" width="10.28515625" customWidth="1"/>
    <col min="5" max="5" width="13.140625" customWidth="1"/>
    <col min="6" max="6" width="14.7109375" customWidth="1"/>
    <col min="9" max="9" width="15.5703125" customWidth="1"/>
    <col min="10" max="10" width="18.5703125" customWidth="1"/>
    <col min="11" max="11" width="16" customWidth="1"/>
  </cols>
  <sheetData>
    <row r="1" spans="1:11" s="76" customFormat="1" ht="15.75" customHeight="1" x14ac:dyDescent="0.25">
      <c r="A1" s="148" t="s">
        <v>417</v>
      </c>
      <c r="B1" s="148"/>
      <c r="C1" s="148"/>
      <c r="D1" s="148"/>
      <c r="E1" s="148"/>
      <c r="F1" s="148"/>
      <c r="G1" s="148"/>
      <c r="H1" s="148"/>
    </row>
    <row r="2" spans="1:11" ht="33.75" customHeight="1" x14ac:dyDescent="0.25">
      <c r="A2" s="146" t="s">
        <v>359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75" t="s">
        <v>107</v>
      </c>
      <c r="B4" s="176"/>
      <c r="C4" s="176"/>
      <c r="D4" s="176"/>
      <c r="E4" s="176"/>
      <c r="F4" s="176"/>
      <c r="G4" s="19"/>
      <c r="H4" s="19"/>
      <c r="I4" s="19"/>
      <c r="J4" s="19"/>
      <c r="K4" s="19"/>
    </row>
    <row r="5" spans="1:11" ht="15.75" x14ac:dyDescent="0.25">
      <c r="A5" s="3">
        <v>1</v>
      </c>
      <c r="B5" s="8" t="s">
        <v>5</v>
      </c>
      <c r="C5" s="3" t="s">
        <v>6</v>
      </c>
      <c r="D5" s="3">
        <v>1</v>
      </c>
      <c r="E5" s="3">
        <v>795</v>
      </c>
      <c r="F5" s="3">
        <f t="shared" ref="F5" si="0">ROUND(D5*E5,0)</f>
        <v>795</v>
      </c>
      <c r="G5" s="95" t="s">
        <v>327</v>
      </c>
      <c r="H5" s="9" t="s">
        <v>62</v>
      </c>
      <c r="I5" s="9" t="s">
        <v>332</v>
      </c>
      <c r="J5" s="124">
        <f>0.796*1137.46</f>
        <v>905.41816000000006</v>
      </c>
      <c r="K5" s="115">
        <f>E5/(J5/100)</f>
        <v>87.804733229561023</v>
      </c>
    </row>
    <row r="6" spans="1:11" ht="15.75" x14ac:dyDescent="0.25">
      <c r="A6" s="4"/>
      <c r="B6" s="14" t="s">
        <v>13</v>
      </c>
      <c r="C6" s="4"/>
      <c r="D6" s="4">
        <f>SUM(D5)</f>
        <v>1</v>
      </c>
      <c r="E6" s="4"/>
      <c r="F6" s="26">
        <f>SUM(F5)</f>
        <v>795</v>
      </c>
      <c r="G6" s="19"/>
      <c r="H6" s="19"/>
      <c r="I6" s="19"/>
      <c r="J6" s="19"/>
      <c r="K6" s="121"/>
    </row>
    <row r="7" spans="1:11" ht="15.75" customHeight="1" x14ac:dyDescent="0.25">
      <c r="A7" s="154" t="s">
        <v>29</v>
      </c>
      <c r="B7" s="155"/>
      <c r="C7" s="155"/>
      <c r="D7" s="155"/>
      <c r="E7" s="155"/>
      <c r="F7" s="155"/>
      <c r="G7" s="19"/>
      <c r="H7" s="19"/>
      <c r="I7" s="19"/>
      <c r="J7" s="19"/>
      <c r="K7" s="121"/>
    </row>
    <row r="8" spans="1:11" ht="16.5" thickBot="1" x14ac:dyDescent="0.3">
      <c r="A8" s="1">
        <v>1</v>
      </c>
      <c r="B8" s="11" t="s">
        <v>71</v>
      </c>
      <c r="C8" s="44" t="s">
        <v>72</v>
      </c>
      <c r="D8" s="1">
        <v>1</v>
      </c>
      <c r="E8" s="1">
        <v>1002</v>
      </c>
      <c r="F8" s="3">
        <f t="shared" ref="F8" si="1">ROUND(D8*E8,0)</f>
        <v>1002</v>
      </c>
      <c r="G8" s="69" t="s">
        <v>63</v>
      </c>
      <c r="H8" s="69" t="s">
        <v>208</v>
      </c>
      <c r="I8" s="69" t="s">
        <v>329</v>
      </c>
      <c r="J8" s="97">
        <f>1.017*1137.46</f>
        <v>1156.79682</v>
      </c>
      <c r="K8" s="115">
        <f>E8/(J8/100)</f>
        <v>86.618495372419844</v>
      </c>
    </row>
    <row r="9" spans="1:11" ht="15.75" x14ac:dyDescent="0.25">
      <c r="A9" s="1">
        <v>2</v>
      </c>
      <c r="B9" s="8" t="s">
        <v>56</v>
      </c>
      <c r="C9" s="3" t="s">
        <v>57</v>
      </c>
      <c r="D9" s="3">
        <v>2</v>
      </c>
      <c r="E9" s="3">
        <v>690</v>
      </c>
      <c r="F9" s="3">
        <f>ROUND(D9*E9,0)</f>
        <v>1380</v>
      </c>
      <c r="G9" s="67" t="s">
        <v>330</v>
      </c>
      <c r="H9" s="67" t="s">
        <v>208</v>
      </c>
      <c r="I9" s="67" t="s">
        <v>141</v>
      </c>
      <c r="J9" s="108">
        <f>0.582*1137.46</f>
        <v>662.00171999999998</v>
      </c>
      <c r="K9" s="115">
        <f>E9/(J9/100)</f>
        <v>104.22933644341589</v>
      </c>
    </row>
    <row r="10" spans="1:11" ht="32.25" thickBot="1" x14ac:dyDescent="0.3">
      <c r="A10" s="1">
        <v>3</v>
      </c>
      <c r="B10" s="8" t="s">
        <v>74</v>
      </c>
      <c r="C10" s="3" t="s">
        <v>65</v>
      </c>
      <c r="D10" s="3">
        <v>1</v>
      </c>
      <c r="E10" s="3">
        <v>670</v>
      </c>
      <c r="F10" s="3">
        <f>D10*E10</f>
        <v>670</v>
      </c>
      <c r="G10" s="67" t="s">
        <v>330</v>
      </c>
      <c r="H10" s="67" t="s">
        <v>64</v>
      </c>
      <c r="I10" s="67" t="s">
        <v>63</v>
      </c>
      <c r="J10" s="109">
        <f>0.57*1137.46</f>
        <v>648.35219999999993</v>
      </c>
      <c r="K10" s="115">
        <f>F10/D10/(J10/100)</f>
        <v>103.33889512521128</v>
      </c>
    </row>
    <row r="11" spans="1:11" ht="48" thickBot="1" x14ac:dyDescent="0.3">
      <c r="A11" s="1">
        <v>4</v>
      </c>
      <c r="B11" s="8" t="s">
        <v>110</v>
      </c>
      <c r="C11" s="3" t="s">
        <v>111</v>
      </c>
      <c r="D11" s="3">
        <v>4.5</v>
      </c>
      <c r="E11" s="9" t="s">
        <v>400</v>
      </c>
      <c r="F11" s="3">
        <f>D11*620</f>
        <v>2790</v>
      </c>
      <c r="G11" s="69" t="s">
        <v>330</v>
      </c>
      <c r="H11" s="69" t="s">
        <v>67</v>
      </c>
      <c r="I11" s="69" t="s">
        <v>60</v>
      </c>
      <c r="J11" s="109">
        <f>0.513*1137.46</f>
        <v>583.51697999999999</v>
      </c>
      <c r="K11" s="115">
        <f>F11/D11/(J11/100)</f>
        <v>106.25226364449583</v>
      </c>
    </row>
    <row r="12" spans="1:11" ht="16.5" thickBot="1" x14ac:dyDescent="0.3">
      <c r="A12" s="1">
        <v>5</v>
      </c>
      <c r="B12" s="8" t="s">
        <v>9</v>
      </c>
      <c r="C12" s="3" t="s">
        <v>10</v>
      </c>
      <c r="D12" s="3">
        <v>2</v>
      </c>
      <c r="E12" s="9">
        <v>620</v>
      </c>
      <c r="F12" s="3">
        <f>ROUND(D12*E12,0)</f>
        <v>1240</v>
      </c>
      <c r="G12" s="67" t="s">
        <v>330</v>
      </c>
      <c r="H12" s="67" t="s">
        <v>67</v>
      </c>
      <c r="I12" s="67" t="s">
        <v>60</v>
      </c>
      <c r="J12" s="109">
        <f>0.513*1137.46</f>
        <v>583.51697999999999</v>
      </c>
      <c r="K12" s="115">
        <f>E12/(J12/100)</f>
        <v>106.25226364449583</v>
      </c>
    </row>
    <row r="13" spans="1:11" ht="16.5" thickBot="1" x14ac:dyDescent="0.3">
      <c r="A13" s="1">
        <v>6</v>
      </c>
      <c r="B13" s="8" t="s">
        <v>214</v>
      </c>
      <c r="C13" s="3" t="s">
        <v>8</v>
      </c>
      <c r="D13" s="3">
        <v>0.5</v>
      </c>
      <c r="E13" s="9">
        <v>620</v>
      </c>
      <c r="F13" s="3">
        <f>ROUND(D13*E13,0)</f>
        <v>310</v>
      </c>
      <c r="G13" s="67" t="s">
        <v>330</v>
      </c>
      <c r="H13" s="67" t="s">
        <v>64</v>
      </c>
      <c r="I13" s="67" t="s">
        <v>63</v>
      </c>
      <c r="J13" s="109">
        <f>0.57*1137.46</f>
        <v>648.35219999999993</v>
      </c>
      <c r="K13" s="115">
        <f>E13/(J13/100)</f>
        <v>95.627037280046267</v>
      </c>
    </row>
    <row r="14" spans="1:11" ht="48" thickBot="1" x14ac:dyDescent="0.3">
      <c r="A14" s="1">
        <v>7</v>
      </c>
      <c r="B14" s="8" t="s">
        <v>32</v>
      </c>
      <c r="C14" s="3" t="s">
        <v>33</v>
      </c>
      <c r="D14" s="3">
        <v>1</v>
      </c>
      <c r="E14" s="9" t="s">
        <v>271</v>
      </c>
      <c r="F14" s="9">
        <v>706</v>
      </c>
      <c r="G14" s="67" t="s">
        <v>331</v>
      </c>
      <c r="H14" s="67" t="s">
        <v>64</v>
      </c>
      <c r="I14" s="67" t="s">
        <v>328</v>
      </c>
      <c r="J14" s="97">
        <f>0.666*1137.46</f>
        <v>757.54836000000012</v>
      </c>
      <c r="K14" s="115">
        <f>F14/D14/(J14/100)</f>
        <v>93.195370391931135</v>
      </c>
    </row>
    <row r="15" spans="1:11" ht="15.75" x14ac:dyDescent="0.25">
      <c r="A15" s="4"/>
      <c r="B15" s="14" t="s">
        <v>13</v>
      </c>
      <c r="C15" s="4"/>
      <c r="D15" s="4">
        <f>SUM(D8:D14)</f>
        <v>12</v>
      </c>
      <c r="E15" s="4"/>
      <c r="F15" s="4">
        <f>SUM(F8:F14)</f>
        <v>8098</v>
      </c>
      <c r="G15" s="19"/>
      <c r="H15" s="19"/>
      <c r="I15" s="19"/>
      <c r="J15" s="19"/>
      <c r="K15" s="121"/>
    </row>
    <row r="16" spans="1:11" ht="15.75" customHeight="1" x14ac:dyDescent="0.25">
      <c r="A16" s="154" t="s">
        <v>259</v>
      </c>
      <c r="B16" s="155"/>
      <c r="C16" s="155"/>
      <c r="D16" s="155"/>
      <c r="E16" s="155"/>
      <c r="F16" s="155"/>
      <c r="G16" s="19"/>
      <c r="H16" s="19"/>
      <c r="I16" s="19"/>
      <c r="J16" s="19"/>
      <c r="K16" s="121"/>
    </row>
    <row r="17" spans="1:11" ht="31.5" x14ac:dyDescent="0.25">
      <c r="A17" s="3">
        <v>1</v>
      </c>
      <c r="B17" s="8" t="s">
        <v>50</v>
      </c>
      <c r="C17" s="3" t="s">
        <v>25</v>
      </c>
      <c r="D17" s="3">
        <v>0.37</v>
      </c>
      <c r="E17" s="9">
        <v>620</v>
      </c>
      <c r="F17" s="3">
        <f>ROUND(D17*E17,0)</f>
        <v>229</v>
      </c>
      <c r="G17" s="95" t="s">
        <v>335</v>
      </c>
      <c r="H17" s="9" t="s">
        <v>67</v>
      </c>
      <c r="I17" s="9" t="s">
        <v>328</v>
      </c>
      <c r="J17" s="108">
        <f t="shared" ref="J17" si="2">0.666*1137.46</f>
        <v>757.54836000000012</v>
      </c>
      <c r="K17" s="115">
        <f>E17/(J17/100)</f>
        <v>81.842959834273799</v>
      </c>
    </row>
    <row r="18" spans="1:11" ht="15.75" x14ac:dyDescent="0.25">
      <c r="A18" s="2"/>
      <c r="B18" s="14" t="s">
        <v>13</v>
      </c>
      <c r="C18" s="3"/>
      <c r="D18" s="4">
        <f>SUM(D17)</f>
        <v>0.37</v>
      </c>
      <c r="E18" s="4"/>
      <c r="F18" s="4">
        <f>SUM(F17)</f>
        <v>229</v>
      </c>
      <c r="G18" s="19"/>
      <c r="H18" s="19"/>
      <c r="I18" s="19"/>
      <c r="J18" s="19"/>
      <c r="K18" s="121"/>
    </row>
    <row r="19" spans="1:11" ht="15.75" customHeight="1" x14ac:dyDescent="0.25">
      <c r="A19" s="156" t="s">
        <v>307</v>
      </c>
      <c r="B19" s="157"/>
      <c r="C19" s="157"/>
      <c r="D19" s="157"/>
      <c r="E19" s="157"/>
      <c r="F19" s="157"/>
      <c r="G19" s="19"/>
      <c r="H19" s="19"/>
      <c r="I19" s="19"/>
      <c r="J19" s="19"/>
      <c r="K19" s="121"/>
    </row>
    <row r="20" spans="1:11" ht="16.5" thickBot="1" x14ac:dyDescent="0.3">
      <c r="A20" s="3">
        <v>1</v>
      </c>
      <c r="B20" s="8" t="s">
        <v>104</v>
      </c>
      <c r="C20" s="3" t="s">
        <v>105</v>
      </c>
      <c r="D20" s="3">
        <v>0.5</v>
      </c>
      <c r="E20" s="3">
        <v>650</v>
      </c>
      <c r="F20" s="3">
        <f>ROUND(D20*E20,0)</f>
        <v>325</v>
      </c>
      <c r="G20" s="69" t="s">
        <v>310</v>
      </c>
      <c r="H20" s="69" t="s">
        <v>180</v>
      </c>
      <c r="I20" s="69" t="s">
        <v>328</v>
      </c>
      <c r="J20" s="97">
        <f>0.666*1137.46</f>
        <v>757.54836000000012</v>
      </c>
      <c r="K20" s="115">
        <f>E20/(J20/100)</f>
        <v>85.803103052061246</v>
      </c>
    </row>
    <row r="21" spans="1:11" ht="15.75" x14ac:dyDescent="0.25">
      <c r="A21" s="4"/>
      <c r="B21" s="14" t="s">
        <v>13</v>
      </c>
      <c r="C21" s="4"/>
      <c r="D21" s="4">
        <f>SUM(D20)</f>
        <v>0.5</v>
      </c>
      <c r="E21" s="4"/>
      <c r="F21" s="4">
        <f>SUM(F20)</f>
        <v>325</v>
      </c>
      <c r="G21" s="19"/>
      <c r="H21" s="19"/>
      <c r="I21" s="19"/>
      <c r="J21" s="19"/>
      <c r="K21" s="121"/>
    </row>
    <row r="22" spans="1:11" ht="15.75" customHeight="1" x14ac:dyDescent="0.25">
      <c r="A22" s="156" t="s">
        <v>285</v>
      </c>
      <c r="B22" s="157"/>
      <c r="C22" s="157"/>
      <c r="D22" s="157"/>
      <c r="E22" s="157"/>
      <c r="F22" s="157"/>
      <c r="G22" s="19"/>
      <c r="H22" s="19"/>
      <c r="I22" s="19"/>
      <c r="J22" s="19"/>
      <c r="K22" s="121"/>
    </row>
    <row r="23" spans="1:11" ht="16.5" thickBot="1" x14ac:dyDescent="0.3">
      <c r="A23" s="3">
        <v>1</v>
      </c>
      <c r="B23" s="8" t="s">
        <v>215</v>
      </c>
      <c r="C23" s="3" t="s">
        <v>58</v>
      </c>
      <c r="D23" s="3">
        <v>1</v>
      </c>
      <c r="E23" s="3">
        <v>925</v>
      </c>
      <c r="F23" s="3">
        <f>D23*E23</f>
        <v>925</v>
      </c>
      <c r="G23" s="69" t="s">
        <v>321</v>
      </c>
      <c r="H23" s="69" t="s">
        <v>70</v>
      </c>
      <c r="I23" s="69" t="s">
        <v>332</v>
      </c>
      <c r="J23" s="97">
        <f>0.796*1137.46</f>
        <v>905.41816000000006</v>
      </c>
      <c r="K23" s="115">
        <f>E23/(J23/100)</f>
        <v>102.16273992118735</v>
      </c>
    </row>
    <row r="24" spans="1:11" ht="15.75" x14ac:dyDescent="0.25">
      <c r="A24" s="4"/>
      <c r="B24" s="14" t="s">
        <v>13</v>
      </c>
      <c r="C24" s="4"/>
      <c r="D24" s="4">
        <f>SUM(D23)</f>
        <v>1</v>
      </c>
      <c r="E24" s="4"/>
      <c r="F24" s="4">
        <f>SUM(F23)</f>
        <v>925</v>
      </c>
      <c r="G24" s="19"/>
      <c r="H24" s="19"/>
      <c r="I24" s="19"/>
      <c r="J24" s="19"/>
      <c r="K24" s="121"/>
    </row>
    <row r="25" spans="1:11" ht="15.75" x14ac:dyDescent="0.25">
      <c r="A25" s="145" t="s">
        <v>388</v>
      </c>
      <c r="B25" s="145"/>
      <c r="C25" s="145"/>
      <c r="D25" s="145"/>
      <c r="E25" s="145"/>
      <c r="F25" s="145"/>
      <c r="G25" s="19"/>
      <c r="H25" s="19"/>
      <c r="I25" s="19"/>
      <c r="J25" s="19"/>
      <c r="K25" s="121"/>
    </row>
    <row r="26" spans="1:11" ht="15.75" x14ac:dyDescent="0.25">
      <c r="A26" s="3">
        <v>1</v>
      </c>
      <c r="B26" s="8" t="s">
        <v>244</v>
      </c>
      <c r="C26" s="3" t="s">
        <v>92</v>
      </c>
      <c r="D26" s="3">
        <v>1</v>
      </c>
      <c r="E26" s="9">
        <v>620</v>
      </c>
      <c r="F26" s="3">
        <f>D26*E26</f>
        <v>620</v>
      </c>
      <c r="G26" s="69" t="s">
        <v>333</v>
      </c>
      <c r="H26" s="69" t="s">
        <v>86</v>
      </c>
      <c r="I26" s="69" t="s">
        <v>334</v>
      </c>
      <c r="J26" s="98">
        <f>0.85*1137.46</f>
        <v>966.84100000000001</v>
      </c>
      <c r="K26" s="115">
        <f>E26/(J26/100)</f>
        <v>64.126366176031013</v>
      </c>
    </row>
    <row r="27" spans="1:11" ht="15.75" x14ac:dyDescent="0.25">
      <c r="A27" s="4"/>
      <c r="B27" s="14" t="s">
        <v>13</v>
      </c>
      <c r="C27" s="4"/>
      <c r="D27" s="4">
        <f>SUM(D26)</f>
        <v>1</v>
      </c>
      <c r="E27" s="4"/>
      <c r="F27" s="4">
        <f>SUM(F26)</f>
        <v>620</v>
      </c>
      <c r="G27" s="19"/>
      <c r="H27" s="19"/>
      <c r="I27" s="19"/>
      <c r="J27" s="19"/>
      <c r="K27" s="121"/>
    </row>
    <row r="28" spans="1:11" ht="15.75" x14ac:dyDescent="0.25">
      <c r="A28" s="145" t="s">
        <v>286</v>
      </c>
      <c r="B28" s="145"/>
      <c r="C28" s="145"/>
      <c r="D28" s="145"/>
      <c r="E28" s="145"/>
      <c r="F28" s="145"/>
      <c r="G28" s="19"/>
      <c r="H28" s="19"/>
      <c r="I28" s="19"/>
      <c r="J28" s="19"/>
      <c r="K28" s="121"/>
    </row>
    <row r="29" spans="1:11" ht="16.5" thickBot="1" x14ac:dyDescent="0.3">
      <c r="A29" s="3">
        <v>1</v>
      </c>
      <c r="B29" s="8" t="s">
        <v>114</v>
      </c>
      <c r="C29" s="3" t="s">
        <v>24</v>
      </c>
      <c r="D29" s="3">
        <v>1</v>
      </c>
      <c r="E29" s="3">
        <v>820</v>
      </c>
      <c r="F29" s="3">
        <f>ROUND(D29*E29,0)</f>
        <v>820</v>
      </c>
      <c r="G29" s="69" t="s">
        <v>310</v>
      </c>
      <c r="H29" s="69" t="s">
        <v>208</v>
      </c>
      <c r="I29" s="69" t="s">
        <v>334</v>
      </c>
      <c r="J29" s="97">
        <f>0.85*1137.46</f>
        <v>966.84100000000001</v>
      </c>
      <c r="K29" s="115">
        <f t="shared" ref="K29:K33" si="3">E29/(J29/100)</f>
        <v>84.81229074894425</v>
      </c>
    </row>
    <row r="30" spans="1:11" ht="15.75" x14ac:dyDescent="0.25">
      <c r="A30" s="3">
        <v>2</v>
      </c>
      <c r="B30" s="8" t="s">
        <v>99</v>
      </c>
      <c r="C30" s="3" t="s">
        <v>100</v>
      </c>
      <c r="D30" s="3">
        <v>0.3</v>
      </c>
      <c r="E30" s="9">
        <v>620</v>
      </c>
      <c r="F30" s="3">
        <f t="shared" ref="F30:F33" si="4">ROUND(D30*E30,0)</f>
        <v>186</v>
      </c>
      <c r="G30" s="69" t="s">
        <v>310</v>
      </c>
      <c r="H30" s="69" t="s">
        <v>68</v>
      </c>
      <c r="I30" s="69" t="s">
        <v>328</v>
      </c>
      <c r="J30" s="98">
        <f t="shared" ref="J30:J33" si="5">0.666*1137.46</f>
        <v>757.54836000000012</v>
      </c>
      <c r="K30" s="115">
        <f t="shared" si="3"/>
        <v>81.842959834273799</v>
      </c>
    </row>
    <row r="31" spans="1:11" ht="31.5" x14ac:dyDescent="0.25">
      <c r="A31" s="3">
        <v>3</v>
      </c>
      <c r="B31" s="8" t="s">
        <v>117</v>
      </c>
      <c r="C31" s="3" t="s">
        <v>27</v>
      </c>
      <c r="D31" s="3">
        <v>0.3</v>
      </c>
      <c r="E31" s="9">
        <v>620</v>
      </c>
      <c r="F31" s="3">
        <f>ROUND(D31*E31,0)</f>
        <v>186</v>
      </c>
      <c r="G31" s="69" t="s">
        <v>310</v>
      </c>
      <c r="H31" s="69" t="s">
        <v>68</v>
      </c>
      <c r="I31" s="69" t="s">
        <v>328</v>
      </c>
      <c r="J31" s="98">
        <f t="shared" si="5"/>
        <v>757.54836000000012</v>
      </c>
      <c r="K31" s="115">
        <f t="shared" si="3"/>
        <v>81.842959834273799</v>
      </c>
    </row>
    <row r="32" spans="1:11" ht="31.5" x14ac:dyDescent="0.25">
      <c r="A32" s="3">
        <v>4</v>
      </c>
      <c r="B32" s="8" t="s">
        <v>216</v>
      </c>
      <c r="C32" s="3" t="s">
        <v>100</v>
      </c>
      <c r="D32" s="3">
        <v>0.2</v>
      </c>
      <c r="E32" s="9">
        <v>620</v>
      </c>
      <c r="F32" s="3">
        <f>ROUND(D32*E32,0)</f>
        <v>124</v>
      </c>
      <c r="G32" s="69" t="s">
        <v>310</v>
      </c>
      <c r="H32" s="69" t="s">
        <v>68</v>
      </c>
      <c r="I32" s="69" t="s">
        <v>328</v>
      </c>
      <c r="J32" s="98">
        <f t="shared" si="5"/>
        <v>757.54836000000012</v>
      </c>
      <c r="K32" s="115">
        <f t="shared" si="3"/>
        <v>81.842959834273799</v>
      </c>
    </row>
    <row r="33" spans="1:11" ht="15.75" x14ac:dyDescent="0.25">
      <c r="A33" s="3">
        <v>5</v>
      </c>
      <c r="B33" s="8" t="s">
        <v>153</v>
      </c>
      <c r="C33" s="3" t="s">
        <v>26</v>
      </c>
      <c r="D33" s="3">
        <v>0.3</v>
      </c>
      <c r="E33" s="9">
        <v>620</v>
      </c>
      <c r="F33" s="3">
        <f t="shared" si="4"/>
        <v>186</v>
      </c>
      <c r="G33" s="69" t="s">
        <v>310</v>
      </c>
      <c r="H33" s="69" t="s">
        <v>68</v>
      </c>
      <c r="I33" s="69" t="s">
        <v>328</v>
      </c>
      <c r="J33" s="98">
        <f t="shared" si="5"/>
        <v>757.54836000000012</v>
      </c>
      <c r="K33" s="115">
        <f t="shared" si="3"/>
        <v>81.842959834273799</v>
      </c>
    </row>
    <row r="34" spans="1:11" ht="15.75" x14ac:dyDescent="0.25">
      <c r="A34" s="2"/>
      <c r="B34" s="14" t="s">
        <v>13</v>
      </c>
      <c r="C34" s="3"/>
      <c r="D34" s="4">
        <f>SUM(D29:D33)</f>
        <v>2.1</v>
      </c>
      <c r="E34" s="4"/>
      <c r="F34" s="4">
        <f>SUM(F29:F33)</f>
        <v>1502</v>
      </c>
      <c r="G34" s="19"/>
      <c r="H34" s="19"/>
      <c r="I34" s="19"/>
      <c r="J34" s="19"/>
      <c r="K34" s="19"/>
    </row>
    <row r="38" spans="1:11" ht="15.75" x14ac:dyDescent="0.25">
      <c r="A38" s="25"/>
      <c r="B38" s="25"/>
      <c r="C38" s="25"/>
      <c r="D38" s="25"/>
      <c r="E38" s="25"/>
      <c r="F38" s="25"/>
    </row>
    <row r="39" spans="1:11" ht="15.75" hidden="1" x14ac:dyDescent="0.25">
      <c r="A39" s="25"/>
      <c r="B39" s="25"/>
      <c r="C39" s="25"/>
      <c r="D39" s="30"/>
      <c r="E39" s="5"/>
      <c r="F39" s="13">
        <f>F6+F15+F24+F21+F27+F34+F18</f>
        <v>12494</v>
      </c>
    </row>
  </sheetData>
  <mergeCells count="9">
    <mergeCell ref="A2:F2"/>
    <mergeCell ref="A1:H1"/>
    <mergeCell ref="A28:F28"/>
    <mergeCell ref="A25:F25"/>
    <mergeCell ref="A16:F16"/>
    <mergeCell ref="A4:F4"/>
    <mergeCell ref="A7:F7"/>
    <mergeCell ref="A19:F19"/>
    <mergeCell ref="A22:F22"/>
  </mergeCells>
  <phoneticPr fontId="16" type="noConversion"/>
  <pageMargins left="0.7" right="0.7" top="0.75" bottom="0.75" header="0.3" footer="0.3"/>
  <pageSetup paperSize="9" scale="58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0"/>
    <pageSetUpPr fitToPage="1"/>
  </sheetPr>
  <dimension ref="A1:K54"/>
  <sheetViews>
    <sheetView topLeftCell="A28" zoomScale="90" zoomScaleNormal="90" workbookViewId="0">
      <selection activeCell="E52" sqref="E52"/>
    </sheetView>
  </sheetViews>
  <sheetFormatPr defaultRowHeight="15.75" x14ac:dyDescent="0.25"/>
  <cols>
    <col min="2" max="2" width="29.5703125" customWidth="1"/>
    <col min="3" max="3" width="12.28515625" customWidth="1"/>
    <col min="4" max="4" width="10.5703125" customWidth="1"/>
    <col min="5" max="5" width="14.85546875" customWidth="1"/>
    <col min="6" max="6" width="13.42578125" customWidth="1"/>
    <col min="9" max="9" width="16" customWidth="1"/>
    <col min="10" max="10" width="18.5703125" style="71" customWidth="1"/>
    <col min="11" max="11" width="14.5703125" style="71" customWidth="1"/>
  </cols>
  <sheetData>
    <row r="1" spans="1:11" s="76" customFormat="1" ht="15.75" customHeight="1" x14ac:dyDescent="0.25">
      <c r="A1" s="148" t="s">
        <v>418</v>
      </c>
      <c r="B1" s="148"/>
      <c r="C1" s="148"/>
      <c r="D1" s="148"/>
      <c r="E1" s="148"/>
      <c r="F1" s="148"/>
      <c r="G1" s="148"/>
      <c r="H1" s="148"/>
      <c r="J1" s="99"/>
      <c r="K1" s="99"/>
    </row>
    <row r="2" spans="1:11" ht="36.75" customHeight="1" x14ac:dyDescent="0.25">
      <c r="A2" s="146" t="s">
        <v>360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75" t="s">
        <v>107</v>
      </c>
      <c r="B4" s="176"/>
      <c r="C4" s="176"/>
      <c r="D4" s="176"/>
      <c r="E4" s="176"/>
      <c r="F4" s="176"/>
      <c r="G4" s="19"/>
      <c r="H4" s="19"/>
      <c r="I4" s="19"/>
      <c r="J4" s="131"/>
      <c r="K4" s="131"/>
    </row>
    <row r="5" spans="1:11" ht="31.5" x14ac:dyDescent="0.25">
      <c r="A5" s="7">
        <v>1</v>
      </c>
      <c r="B5" s="8" t="s">
        <v>217</v>
      </c>
      <c r="C5" s="3" t="s">
        <v>4</v>
      </c>
      <c r="D5" s="3">
        <v>1</v>
      </c>
      <c r="E5" s="1">
        <v>1590</v>
      </c>
      <c r="F5" s="1">
        <f>ROUND(D5*E5,0)</f>
        <v>1590</v>
      </c>
      <c r="G5" s="69" t="s">
        <v>325</v>
      </c>
      <c r="H5" s="69" t="s">
        <v>67</v>
      </c>
      <c r="I5" s="69" t="s">
        <v>326</v>
      </c>
      <c r="J5" s="108">
        <f>1.911*1137.46</f>
        <v>2173.68606</v>
      </c>
      <c r="K5" s="115">
        <f>E5/(J5/100)</f>
        <v>73.147637520387832</v>
      </c>
    </row>
    <row r="6" spans="1:11" x14ac:dyDescent="0.25">
      <c r="A6" s="7">
        <v>2</v>
      </c>
      <c r="B6" s="8" t="s">
        <v>5</v>
      </c>
      <c r="C6" s="3" t="s">
        <v>6</v>
      </c>
      <c r="D6" s="3">
        <v>1</v>
      </c>
      <c r="E6" s="1">
        <v>827</v>
      </c>
      <c r="F6" s="1">
        <f>ROUND(D6*E6,0)</f>
        <v>827</v>
      </c>
      <c r="G6" s="95" t="s">
        <v>327</v>
      </c>
      <c r="H6" s="9" t="s">
        <v>62</v>
      </c>
      <c r="I6" s="9" t="s">
        <v>332</v>
      </c>
      <c r="J6" s="130">
        <f>0.796*1137.46</f>
        <v>905.41816000000006</v>
      </c>
      <c r="K6" s="115">
        <f>E6/(J6/100)</f>
        <v>91.339011799807508</v>
      </c>
    </row>
    <row r="7" spans="1:11" x14ac:dyDescent="0.25">
      <c r="A7" s="7"/>
      <c r="B7" s="54" t="s">
        <v>13</v>
      </c>
      <c r="C7" s="3"/>
      <c r="D7" s="4">
        <f>SUM(D5:D6)</f>
        <v>2</v>
      </c>
      <c r="E7" s="1"/>
      <c r="F7" s="55">
        <f>SUM(F5:F6)</f>
        <v>2417</v>
      </c>
      <c r="G7" s="19"/>
      <c r="H7" s="19"/>
      <c r="I7" s="19"/>
      <c r="J7" s="131"/>
      <c r="K7" s="132"/>
    </row>
    <row r="8" spans="1:11" ht="15.75" customHeight="1" x14ac:dyDescent="0.25">
      <c r="A8" s="154" t="s">
        <v>29</v>
      </c>
      <c r="B8" s="155"/>
      <c r="C8" s="155"/>
      <c r="D8" s="155"/>
      <c r="E8" s="155"/>
      <c r="F8" s="155"/>
      <c r="G8" s="19"/>
      <c r="H8" s="19"/>
      <c r="I8" s="19"/>
      <c r="J8" s="131"/>
      <c r="K8" s="132"/>
    </row>
    <row r="9" spans="1:11" ht="16.5" thickBot="1" x14ac:dyDescent="0.3">
      <c r="A9" s="1">
        <v>1</v>
      </c>
      <c r="B9" s="11" t="s">
        <v>71</v>
      </c>
      <c r="C9" s="44" t="s">
        <v>72</v>
      </c>
      <c r="D9" s="1">
        <v>1</v>
      </c>
      <c r="E9" s="1">
        <v>1034</v>
      </c>
      <c r="F9" s="1">
        <f>ROUND(D9*E9,0)</f>
        <v>1034</v>
      </c>
      <c r="G9" s="69" t="s">
        <v>63</v>
      </c>
      <c r="H9" s="69" t="s">
        <v>208</v>
      </c>
      <c r="I9" s="69" t="s">
        <v>329</v>
      </c>
      <c r="J9" s="109">
        <f>1.017*1137.46</f>
        <v>1156.79682</v>
      </c>
      <c r="K9" s="115">
        <f>E9/(J9/100)</f>
        <v>89.384754705670773</v>
      </c>
    </row>
    <row r="10" spans="1:11" x14ac:dyDescent="0.25">
      <c r="A10" s="1">
        <v>2</v>
      </c>
      <c r="B10" s="56" t="s">
        <v>56</v>
      </c>
      <c r="C10" s="1" t="s">
        <v>57</v>
      </c>
      <c r="D10" s="1">
        <v>2</v>
      </c>
      <c r="E10" s="1">
        <v>690</v>
      </c>
      <c r="F10" s="1">
        <f>ROUND(D10*E10,0)</f>
        <v>1380</v>
      </c>
      <c r="G10" s="67" t="s">
        <v>330</v>
      </c>
      <c r="H10" s="67" t="s">
        <v>208</v>
      </c>
      <c r="I10" s="67" t="s">
        <v>141</v>
      </c>
      <c r="J10" s="108">
        <f>0.582*1137.46</f>
        <v>662.00171999999998</v>
      </c>
      <c r="K10" s="115">
        <f>E10/(J10/100)</f>
        <v>104.22933644341589</v>
      </c>
    </row>
    <row r="11" spans="1:11" ht="48" thickBot="1" x14ac:dyDescent="0.3">
      <c r="A11" s="1">
        <v>3</v>
      </c>
      <c r="B11" s="11" t="s">
        <v>401</v>
      </c>
      <c r="C11" s="1" t="s">
        <v>65</v>
      </c>
      <c r="D11" s="1">
        <v>1</v>
      </c>
      <c r="E11" s="9" t="s">
        <v>273</v>
      </c>
      <c r="F11" s="9">
        <v>674</v>
      </c>
      <c r="G11" s="67" t="s">
        <v>330</v>
      </c>
      <c r="H11" s="67" t="s">
        <v>64</v>
      </c>
      <c r="I11" s="67" t="s">
        <v>63</v>
      </c>
      <c r="J11" s="109">
        <f>0.57*1137.46</f>
        <v>648.35219999999993</v>
      </c>
      <c r="K11" s="115">
        <f>F11/D11/(J11/100)</f>
        <v>103.95584375282449</v>
      </c>
    </row>
    <row r="12" spans="1:11" ht="16.5" thickBot="1" x14ac:dyDescent="0.3">
      <c r="A12" s="1">
        <v>4</v>
      </c>
      <c r="B12" s="11" t="s">
        <v>218</v>
      </c>
      <c r="C12" s="1" t="s">
        <v>219</v>
      </c>
      <c r="D12" s="1">
        <v>0.85</v>
      </c>
      <c r="E12" s="81">
        <v>620</v>
      </c>
      <c r="F12" s="1">
        <f>ROUND(D12*E12,0)</f>
        <v>527</v>
      </c>
      <c r="G12" s="69" t="s">
        <v>330</v>
      </c>
      <c r="H12" s="69" t="s">
        <v>67</v>
      </c>
      <c r="I12" s="69" t="s">
        <v>60</v>
      </c>
      <c r="J12" s="109">
        <f>0.513*1137.46</f>
        <v>583.51697999999999</v>
      </c>
      <c r="K12" s="115">
        <f>E12/(J12/100)</f>
        <v>106.25226364449583</v>
      </c>
    </row>
    <row r="13" spans="1:11" ht="16.5" thickBot="1" x14ac:dyDescent="0.3">
      <c r="A13" s="1">
        <v>5</v>
      </c>
      <c r="B13" s="11" t="s">
        <v>9</v>
      </c>
      <c r="C13" s="1" t="s">
        <v>10</v>
      </c>
      <c r="D13" s="1">
        <v>5</v>
      </c>
      <c r="E13" s="81">
        <v>620</v>
      </c>
      <c r="F13" s="3">
        <f>ROUND(D13*E13,0)</f>
        <v>3100</v>
      </c>
      <c r="G13" s="67" t="s">
        <v>330</v>
      </c>
      <c r="H13" s="67" t="s">
        <v>67</v>
      </c>
      <c r="I13" s="67" t="s">
        <v>60</v>
      </c>
      <c r="J13" s="109">
        <f>0.513*1137.46</f>
        <v>583.51697999999999</v>
      </c>
      <c r="K13" s="115">
        <f>E13/(J13/100)</f>
        <v>106.25226364449583</v>
      </c>
    </row>
    <row r="14" spans="1:11" ht="16.5" thickBot="1" x14ac:dyDescent="0.3">
      <c r="A14" s="1">
        <v>6</v>
      </c>
      <c r="B14" s="11" t="s">
        <v>7</v>
      </c>
      <c r="C14" s="1" t="s">
        <v>8</v>
      </c>
      <c r="D14" s="1">
        <v>0.3</v>
      </c>
      <c r="E14" s="81">
        <v>620</v>
      </c>
      <c r="F14" s="3">
        <f>ROUND(D14*E14,0)</f>
        <v>186</v>
      </c>
      <c r="G14" s="67" t="s">
        <v>330</v>
      </c>
      <c r="H14" s="67" t="s">
        <v>64</v>
      </c>
      <c r="I14" s="67" t="s">
        <v>63</v>
      </c>
      <c r="J14" s="109">
        <f>0.57*1137.46</f>
        <v>648.35219999999993</v>
      </c>
      <c r="K14" s="115">
        <f>E14/(J14/100)</f>
        <v>95.627037280046267</v>
      </c>
    </row>
    <row r="15" spans="1:11" ht="78" customHeight="1" thickBot="1" x14ac:dyDescent="0.3">
      <c r="A15" s="1">
        <v>7</v>
      </c>
      <c r="B15" s="11" t="s">
        <v>31</v>
      </c>
      <c r="C15" s="1" t="s">
        <v>128</v>
      </c>
      <c r="D15" s="1">
        <v>1</v>
      </c>
      <c r="E15" s="81" t="s">
        <v>389</v>
      </c>
      <c r="F15" s="81">
        <v>706</v>
      </c>
      <c r="G15" s="67" t="s">
        <v>331</v>
      </c>
      <c r="H15" s="67" t="s">
        <v>67</v>
      </c>
      <c r="I15" s="67" t="s">
        <v>141</v>
      </c>
      <c r="J15" s="109">
        <f>0.582*1137.46</f>
        <v>662.00171999999998</v>
      </c>
      <c r="K15" s="115">
        <f>F15/D15/(J15/100)</f>
        <v>106.64624859282844</v>
      </c>
    </row>
    <row r="16" spans="1:11" ht="50.25" customHeight="1" thickBot="1" x14ac:dyDescent="0.3">
      <c r="A16" s="1">
        <v>8</v>
      </c>
      <c r="B16" s="11" t="s">
        <v>32</v>
      </c>
      <c r="C16" s="1" t="s">
        <v>33</v>
      </c>
      <c r="D16" s="1">
        <v>1</v>
      </c>
      <c r="E16" s="9" t="s">
        <v>390</v>
      </c>
      <c r="F16" s="9">
        <v>715</v>
      </c>
      <c r="G16" s="67" t="s">
        <v>331</v>
      </c>
      <c r="H16" s="67" t="s">
        <v>64</v>
      </c>
      <c r="I16" s="67" t="s">
        <v>328</v>
      </c>
      <c r="J16" s="109">
        <f>0.666*1137.46</f>
        <v>757.54836000000012</v>
      </c>
      <c r="K16" s="115">
        <f>F16/D16/(J16/100)</f>
        <v>94.383413357267372</v>
      </c>
    </row>
    <row r="17" spans="1:11" x14ac:dyDescent="0.25">
      <c r="A17" s="2"/>
      <c r="B17" s="20" t="s">
        <v>13</v>
      </c>
      <c r="C17" s="3"/>
      <c r="D17" s="4">
        <f>SUM(D9:D16)</f>
        <v>12.15</v>
      </c>
      <c r="E17" s="3"/>
      <c r="F17" s="4">
        <f>SUM(F9:F16)</f>
        <v>8322</v>
      </c>
      <c r="G17" s="19"/>
      <c r="H17" s="19"/>
      <c r="I17" s="19"/>
      <c r="J17" s="131"/>
      <c r="K17" s="132"/>
    </row>
    <row r="18" spans="1:11" ht="15.75" customHeight="1" x14ac:dyDescent="0.25">
      <c r="A18" s="154" t="s">
        <v>259</v>
      </c>
      <c r="B18" s="155"/>
      <c r="C18" s="155"/>
      <c r="D18" s="155"/>
      <c r="E18" s="155"/>
      <c r="F18" s="155"/>
      <c r="G18" s="19"/>
      <c r="H18" s="19"/>
      <c r="I18" s="19"/>
      <c r="J18" s="131"/>
      <c r="K18" s="132"/>
    </row>
    <row r="19" spans="1:11" ht="33.75" customHeight="1" x14ac:dyDescent="0.25">
      <c r="A19" s="1">
        <v>1</v>
      </c>
      <c r="B19" s="15" t="s">
        <v>103</v>
      </c>
      <c r="C19" s="3" t="s">
        <v>25</v>
      </c>
      <c r="D19" s="1">
        <v>0.2</v>
      </c>
      <c r="E19" s="9">
        <v>620</v>
      </c>
      <c r="F19" s="3">
        <f>ROUND(D19*E19,0)</f>
        <v>124</v>
      </c>
      <c r="G19" s="95" t="s">
        <v>335</v>
      </c>
      <c r="H19" s="9" t="s">
        <v>67</v>
      </c>
      <c r="I19" s="9" t="s">
        <v>328</v>
      </c>
      <c r="J19" s="108">
        <f t="shared" ref="J19" si="0">0.666*1137.46</f>
        <v>757.54836000000012</v>
      </c>
      <c r="K19" s="115">
        <f>E19/(J19/100)</f>
        <v>81.842959834273799</v>
      </c>
    </row>
    <row r="20" spans="1:11" x14ac:dyDescent="0.25">
      <c r="A20" s="1"/>
      <c r="B20" s="14" t="s">
        <v>13</v>
      </c>
      <c r="C20" s="57"/>
      <c r="D20" s="57">
        <f>SUM(D19)</f>
        <v>0.2</v>
      </c>
      <c r="E20" s="1"/>
      <c r="F20" s="57">
        <f>SUM(F19)</f>
        <v>124</v>
      </c>
      <c r="G20" s="19"/>
      <c r="H20" s="19"/>
      <c r="I20" s="19"/>
      <c r="J20" s="131"/>
      <c r="K20" s="115"/>
    </row>
    <row r="21" spans="1:11" ht="15.75" customHeight="1" x14ac:dyDescent="0.25">
      <c r="A21" s="156" t="s">
        <v>289</v>
      </c>
      <c r="B21" s="157"/>
      <c r="C21" s="157"/>
      <c r="D21" s="157"/>
      <c r="E21" s="157"/>
      <c r="F21" s="157"/>
      <c r="G21" s="19"/>
      <c r="H21" s="19"/>
      <c r="I21" s="19"/>
      <c r="J21" s="131"/>
      <c r="K21" s="115"/>
    </row>
    <row r="22" spans="1:11" ht="32.25" thickBot="1" x14ac:dyDescent="0.3">
      <c r="A22" s="1">
        <v>1</v>
      </c>
      <c r="B22" s="11" t="s">
        <v>290</v>
      </c>
      <c r="C22" s="1" t="s">
        <v>58</v>
      </c>
      <c r="D22" s="1">
        <v>1</v>
      </c>
      <c r="E22" s="1">
        <v>945</v>
      </c>
      <c r="F22" s="1">
        <f>ROUND(D22*E22,0)</f>
        <v>945</v>
      </c>
      <c r="G22" s="69" t="s">
        <v>321</v>
      </c>
      <c r="H22" s="69" t="s">
        <v>70</v>
      </c>
      <c r="I22" s="69" t="s">
        <v>332</v>
      </c>
      <c r="J22" s="109">
        <f>0.796*1137.46</f>
        <v>905.41816000000006</v>
      </c>
      <c r="K22" s="115">
        <f>E22/(J22/100)</f>
        <v>104.37166402759141</v>
      </c>
    </row>
    <row r="23" spans="1:11" x14ac:dyDescent="0.25">
      <c r="A23" s="1"/>
      <c r="B23" s="14" t="s">
        <v>13</v>
      </c>
      <c r="C23" s="57"/>
      <c r="D23" s="57">
        <f>SUM(D22)</f>
        <v>1</v>
      </c>
      <c r="E23" s="1"/>
      <c r="F23" s="57">
        <f>SUM(F22)</f>
        <v>945</v>
      </c>
      <c r="G23" s="19"/>
      <c r="H23" s="19"/>
      <c r="I23" s="19"/>
      <c r="J23" s="131"/>
      <c r="K23" s="115"/>
    </row>
    <row r="24" spans="1:11" ht="15.75" customHeight="1" x14ac:dyDescent="0.25">
      <c r="A24" s="182" t="s">
        <v>223</v>
      </c>
      <c r="B24" s="183"/>
      <c r="C24" s="183"/>
      <c r="D24" s="183"/>
      <c r="E24" s="183"/>
      <c r="F24" s="183"/>
      <c r="G24" s="19"/>
      <c r="H24" s="19"/>
      <c r="I24" s="19"/>
      <c r="J24" s="131"/>
      <c r="K24" s="115"/>
    </row>
    <row r="25" spans="1:11" ht="16.5" thickBot="1" x14ac:dyDescent="0.3">
      <c r="A25" s="1">
        <v>1</v>
      </c>
      <c r="B25" s="56" t="s">
        <v>43</v>
      </c>
      <c r="C25" s="1" t="s">
        <v>224</v>
      </c>
      <c r="D25" s="1">
        <v>1</v>
      </c>
      <c r="E25" s="1">
        <v>656</v>
      </c>
      <c r="F25" s="1">
        <f>ROUND(D25*E25,0)</f>
        <v>656</v>
      </c>
      <c r="G25" s="69" t="s">
        <v>335</v>
      </c>
      <c r="H25" s="69" t="s">
        <v>62</v>
      </c>
      <c r="I25" s="69" t="s">
        <v>332</v>
      </c>
      <c r="J25" s="109">
        <f>0.796*1137.46</f>
        <v>905.41816000000006</v>
      </c>
      <c r="K25" s="115">
        <f>E25/(J25/100)</f>
        <v>72.452710690052868</v>
      </c>
    </row>
    <row r="26" spans="1:11" x14ac:dyDescent="0.25">
      <c r="A26" s="1"/>
      <c r="B26" s="14" t="s">
        <v>13</v>
      </c>
      <c r="C26" s="57"/>
      <c r="D26" s="57">
        <f>SUM(D25)</f>
        <v>1</v>
      </c>
      <c r="E26" s="57"/>
      <c r="F26" s="57">
        <f>SUM(F25)</f>
        <v>656</v>
      </c>
      <c r="G26" s="19"/>
      <c r="H26" s="19"/>
      <c r="I26" s="19"/>
      <c r="J26" s="131"/>
      <c r="K26" s="132"/>
    </row>
    <row r="27" spans="1:11" x14ac:dyDescent="0.25">
      <c r="A27" s="156" t="s">
        <v>303</v>
      </c>
      <c r="B27" s="157"/>
      <c r="C27" s="157"/>
      <c r="D27" s="157"/>
      <c r="E27" s="157"/>
      <c r="F27" s="157"/>
      <c r="G27" s="19"/>
      <c r="H27" s="19"/>
      <c r="I27" s="19"/>
      <c r="J27" s="131"/>
      <c r="K27" s="132"/>
    </row>
    <row r="28" spans="1:11" ht="33" customHeight="1" thickBot="1" x14ac:dyDescent="0.3">
      <c r="A28" s="1">
        <v>1</v>
      </c>
      <c r="B28" s="15" t="s">
        <v>301</v>
      </c>
      <c r="C28" s="3" t="s">
        <v>302</v>
      </c>
      <c r="D28" s="1">
        <v>1</v>
      </c>
      <c r="E28" s="1">
        <v>850</v>
      </c>
      <c r="F28" s="1">
        <v>850</v>
      </c>
      <c r="G28" s="95" t="s">
        <v>346</v>
      </c>
      <c r="H28" s="9" t="s">
        <v>62</v>
      </c>
      <c r="I28" s="9" t="s">
        <v>334</v>
      </c>
      <c r="J28" s="110">
        <f>0.85*1137.46</f>
        <v>966.84100000000001</v>
      </c>
      <c r="K28" s="115">
        <f>E28/(J28/100)</f>
        <v>87.915179434881225</v>
      </c>
    </row>
    <row r="29" spans="1:11" ht="15.75" customHeight="1" x14ac:dyDescent="0.25">
      <c r="A29" s="8"/>
      <c r="B29" s="8"/>
      <c r="C29" s="8"/>
      <c r="D29" s="8"/>
      <c r="E29" s="8"/>
      <c r="F29" s="8"/>
      <c r="G29" s="19"/>
      <c r="H29" s="19"/>
      <c r="I29" s="19"/>
      <c r="J29" s="131"/>
      <c r="K29" s="132"/>
    </row>
    <row r="30" spans="1:11" ht="15.75" customHeight="1" x14ac:dyDescent="0.25">
      <c r="A30" s="156" t="s">
        <v>306</v>
      </c>
      <c r="B30" s="157"/>
      <c r="C30" s="157"/>
      <c r="D30" s="157"/>
      <c r="E30" s="157"/>
      <c r="F30" s="157"/>
      <c r="G30" s="19"/>
      <c r="H30" s="19"/>
      <c r="I30" s="19"/>
      <c r="J30" s="131"/>
      <c r="K30" s="132"/>
    </row>
    <row r="31" spans="1:11" ht="16.5" thickBot="1" x14ac:dyDescent="0.3">
      <c r="A31" s="1">
        <v>1</v>
      </c>
      <c r="B31" s="11" t="s">
        <v>43</v>
      </c>
      <c r="C31" s="1" t="s">
        <v>49</v>
      </c>
      <c r="D31" s="1">
        <v>1</v>
      </c>
      <c r="E31" s="1">
        <v>800</v>
      </c>
      <c r="F31" s="3">
        <f>ROUND(D31*E31,0)</f>
        <v>800</v>
      </c>
      <c r="G31" s="69" t="s">
        <v>310</v>
      </c>
      <c r="H31" s="69" t="s">
        <v>180</v>
      </c>
      <c r="I31" s="69" t="s">
        <v>328</v>
      </c>
      <c r="J31" s="109">
        <f>0.666*1137.46</f>
        <v>757.54836000000012</v>
      </c>
      <c r="K31" s="115">
        <f>E31/(J31/100)</f>
        <v>105.60381914099845</v>
      </c>
    </row>
    <row r="32" spans="1:11" x14ac:dyDescent="0.25">
      <c r="A32" s="1"/>
      <c r="B32" s="20" t="s">
        <v>13</v>
      </c>
      <c r="C32" s="1"/>
      <c r="D32" s="57">
        <f>SUM(D31)</f>
        <v>1</v>
      </c>
      <c r="E32" s="57"/>
      <c r="F32" s="57">
        <f>SUM(F31)</f>
        <v>800</v>
      </c>
      <c r="G32" s="19"/>
      <c r="H32" s="19"/>
      <c r="I32" s="19"/>
      <c r="J32" s="131"/>
      <c r="K32" s="132"/>
    </row>
    <row r="33" spans="1:11" ht="15.75" customHeight="1" x14ac:dyDescent="0.25">
      <c r="A33" s="156" t="s">
        <v>291</v>
      </c>
      <c r="B33" s="157"/>
      <c r="C33" s="157"/>
      <c r="D33" s="157"/>
      <c r="E33" s="157"/>
      <c r="F33" s="157"/>
      <c r="G33" s="19"/>
      <c r="H33" s="19"/>
      <c r="I33" s="19"/>
      <c r="J33" s="131"/>
      <c r="K33" s="132"/>
    </row>
    <row r="34" spans="1:11" x14ac:dyDescent="0.25">
      <c r="A34" s="1">
        <v>1</v>
      </c>
      <c r="B34" s="11" t="s">
        <v>244</v>
      </c>
      <c r="C34" s="1" t="s">
        <v>92</v>
      </c>
      <c r="D34" s="1">
        <v>1</v>
      </c>
      <c r="E34" s="1">
        <v>628</v>
      </c>
      <c r="F34" s="1">
        <f>ROUND(D34*E34,0)</f>
        <v>628</v>
      </c>
      <c r="G34" s="69" t="s">
        <v>333</v>
      </c>
      <c r="H34" s="69" t="s">
        <v>86</v>
      </c>
      <c r="I34" s="69" t="s">
        <v>334</v>
      </c>
      <c r="J34" s="108">
        <f>0.85*1137.46</f>
        <v>966.84100000000001</v>
      </c>
      <c r="K34" s="115">
        <f>E34/(J34/100)</f>
        <v>64.953803158947537</v>
      </c>
    </row>
    <row r="35" spans="1:11" x14ac:dyDescent="0.25">
      <c r="A35" s="1"/>
      <c r="B35" s="14" t="s">
        <v>13</v>
      </c>
      <c r="C35" s="2"/>
      <c r="D35" s="57">
        <f>SUM(D34)</f>
        <v>1</v>
      </c>
      <c r="E35" s="57"/>
      <c r="F35" s="57">
        <f>SUM(F34)</f>
        <v>628</v>
      </c>
      <c r="G35" s="19"/>
      <c r="H35" s="19"/>
      <c r="I35" s="19"/>
      <c r="J35" s="131"/>
      <c r="K35" s="132"/>
    </row>
    <row r="36" spans="1:11" x14ac:dyDescent="0.25">
      <c r="A36" s="145" t="s">
        <v>292</v>
      </c>
      <c r="B36" s="145"/>
      <c r="C36" s="145"/>
      <c r="D36" s="145"/>
      <c r="E36" s="145"/>
      <c r="F36" s="145"/>
      <c r="G36" s="19"/>
      <c r="H36" s="19"/>
      <c r="I36" s="19"/>
      <c r="J36" s="131"/>
      <c r="K36" s="132"/>
    </row>
    <row r="37" spans="1:11" ht="16.5" thickBot="1" x14ac:dyDescent="0.3">
      <c r="A37" s="1">
        <v>1</v>
      </c>
      <c r="B37" s="11" t="s">
        <v>114</v>
      </c>
      <c r="C37" s="1" t="s">
        <v>24</v>
      </c>
      <c r="D37" s="1">
        <v>1</v>
      </c>
      <c r="E37" s="1">
        <v>790</v>
      </c>
      <c r="F37" s="3">
        <f>ROUND(D37*E37,0)</f>
        <v>790</v>
      </c>
      <c r="G37" s="69" t="s">
        <v>310</v>
      </c>
      <c r="H37" s="69" t="s">
        <v>208</v>
      </c>
      <c r="I37" s="69" t="s">
        <v>334</v>
      </c>
      <c r="J37" s="109">
        <f>0.85*1137.46</f>
        <v>966.84100000000001</v>
      </c>
      <c r="K37" s="115">
        <f>E37/(J37/100)</f>
        <v>81.709402063007261</v>
      </c>
    </row>
    <row r="38" spans="1:11" x14ac:dyDescent="0.25">
      <c r="A38" s="1">
        <v>2</v>
      </c>
      <c r="B38" s="11" t="s">
        <v>97</v>
      </c>
      <c r="C38" s="1" t="s">
        <v>121</v>
      </c>
      <c r="D38" s="1">
        <v>0.3</v>
      </c>
      <c r="E38" s="9">
        <v>620</v>
      </c>
      <c r="F38" s="3">
        <f>ROUND(D38*E38,0)</f>
        <v>186</v>
      </c>
      <c r="G38" s="69" t="s">
        <v>310</v>
      </c>
      <c r="H38" s="69" t="s">
        <v>68</v>
      </c>
      <c r="I38" s="69" t="s">
        <v>328</v>
      </c>
      <c r="J38" s="108">
        <f t="shared" ref="J38:J41" si="1">0.666*1137.46</f>
        <v>757.54836000000012</v>
      </c>
      <c r="K38" s="115">
        <f>E38/(J38/100)</f>
        <v>81.842959834273799</v>
      </c>
    </row>
    <row r="39" spans="1:11" ht="31.5" x14ac:dyDescent="0.25">
      <c r="A39" s="1">
        <v>3</v>
      </c>
      <c r="B39" s="11" t="s">
        <v>117</v>
      </c>
      <c r="C39" s="1" t="s">
        <v>100</v>
      </c>
      <c r="D39" s="1">
        <v>0.3</v>
      </c>
      <c r="E39" s="9">
        <v>620</v>
      </c>
      <c r="F39" s="3">
        <f>ROUND(D39*E39,0)</f>
        <v>186</v>
      </c>
      <c r="G39" s="69" t="s">
        <v>310</v>
      </c>
      <c r="H39" s="69" t="s">
        <v>68</v>
      </c>
      <c r="I39" s="69" t="s">
        <v>328</v>
      </c>
      <c r="J39" s="108">
        <f t="shared" si="1"/>
        <v>757.54836000000012</v>
      </c>
      <c r="K39" s="115">
        <f>E39/(J39/100)</f>
        <v>81.842959834273799</v>
      </c>
    </row>
    <row r="40" spans="1:11" x14ac:dyDescent="0.25">
      <c r="A40" s="1">
        <v>4</v>
      </c>
      <c r="B40" s="11" t="s">
        <v>222</v>
      </c>
      <c r="C40" s="1" t="s">
        <v>100</v>
      </c>
      <c r="D40" s="1">
        <v>0.2</v>
      </c>
      <c r="E40" s="9">
        <v>620</v>
      </c>
      <c r="F40" s="3">
        <f>ROUND(D40*E40,0)</f>
        <v>124</v>
      </c>
      <c r="G40" s="69" t="s">
        <v>310</v>
      </c>
      <c r="H40" s="69" t="s">
        <v>68</v>
      </c>
      <c r="I40" s="69" t="s">
        <v>328</v>
      </c>
      <c r="J40" s="108">
        <f t="shared" si="1"/>
        <v>757.54836000000012</v>
      </c>
      <c r="K40" s="115">
        <f>E40/(J40/100)</f>
        <v>81.842959834273799</v>
      </c>
    </row>
    <row r="41" spans="1:11" x14ac:dyDescent="0.25">
      <c r="A41" s="1">
        <v>5</v>
      </c>
      <c r="B41" s="11" t="s">
        <v>186</v>
      </c>
      <c r="C41" s="1" t="s">
        <v>26</v>
      </c>
      <c r="D41" s="1">
        <v>0.3</v>
      </c>
      <c r="E41" s="9">
        <v>620</v>
      </c>
      <c r="F41" s="3">
        <f>ROUND(D41*E41,0)</f>
        <v>186</v>
      </c>
      <c r="G41" s="69" t="s">
        <v>310</v>
      </c>
      <c r="H41" s="69" t="s">
        <v>68</v>
      </c>
      <c r="I41" s="69" t="s">
        <v>328</v>
      </c>
      <c r="J41" s="108">
        <f t="shared" si="1"/>
        <v>757.54836000000012</v>
      </c>
      <c r="K41" s="115">
        <f>E41/(J41/100)</f>
        <v>81.842959834273799</v>
      </c>
    </row>
    <row r="42" spans="1:11" x14ac:dyDescent="0.25">
      <c r="A42" s="1"/>
      <c r="B42" s="14" t="s">
        <v>13</v>
      </c>
      <c r="C42" s="57"/>
      <c r="D42" s="57">
        <f>SUM(D37:D41)</f>
        <v>2.1</v>
      </c>
      <c r="E42" s="57"/>
      <c r="F42" s="57">
        <f>SUM(F37:F41)</f>
        <v>1472</v>
      </c>
      <c r="G42" s="19"/>
      <c r="H42" s="19"/>
      <c r="I42" s="19"/>
      <c r="J42" s="131"/>
      <c r="K42" s="132"/>
    </row>
    <row r="43" spans="1:11" ht="15.75" customHeight="1" x14ac:dyDescent="0.25">
      <c r="A43" s="151" t="s">
        <v>300</v>
      </c>
      <c r="B43" s="152"/>
      <c r="C43" s="152"/>
      <c r="D43" s="152"/>
      <c r="E43" s="152"/>
      <c r="F43" s="152"/>
      <c r="G43" s="19"/>
      <c r="H43" s="19"/>
      <c r="I43" s="19"/>
      <c r="J43" s="131"/>
      <c r="K43" s="132"/>
    </row>
    <row r="44" spans="1:11" x14ac:dyDescent="0.25">
      <c r="A44" s="1">
        <v>1</v>
      </c>
      <c r="B44" s="11" t="s">
        <v>16</v>
      </c>
      <c r="C44" s="1" t="s">
        <v>6</v>
      </c>
      <c r="D44" s="1">
        <v>0.45</v>
      </c>
      <c r="E44" s="9">
        <v>620</v>
      </c>
      <c r="F44" s="3">
        <f>ROUND(D44*E44,0)</f>
        <v>279</v>
      </c>
      <c r="G44" s="95" t="s">
        <v>327</v>
      </c>
      <c r="H44" s="9" t="s">
        <v>62</v>
      </c>
      <c r="I44" s="9" t="s">
        <v>332</v>
      </c>
      <c r="J44" s="130">
        <f>0.796*1137.46</f>
        <v>905.41816000000006</v>
      </c>
      <c r="K44" s="115">
        <f>E44/(J44/100)</f>
        <v>68.476647298525577</v>
      </c>
    </row>
    <row r="45" spans="1:11" ht="29.25" customHeight="1" thickBot="1" x14ac:dyDescent="0.3">
      <c r="A45" s="1">
        <v>2</v>
      </c>
      <c r="B45" s="15" t="s">
        <v>38</v>
      </c>
      <c r="C45" s="3" t="s">
        <v>39</v>
      </c>
      <c r="D45" s="1">
        <v>0.3</v>
      </c>
      <c r="E45" s="9">
        <v>620</v>
      </c>
      <c r="F45" s="3">
        <f>ROUND(D45*E45,0)</f>
        <v>186</v>
      </c>
      <c r="G45" s="69" t="s">
        <v>337</v>
      </c>
      <c r="H45" s="69" t="s">
        <v>67</v>
      </c>
      <c r="I45" s="69" t="s">
        <v>332</v>
      </c>
      <c r="J45" s="109">
        <f>0.796*1137.46</f>
        <v>905.41816000000006</v>
      </c>
      <c r="K45" s="115">
        <f>E45/(J45/100)</f>
        <v>68.476647298525577</v>
      </c>
    </row>
    <row r="46" spans="1:11" ht="45" customHeight="1" thickBot="1" x14ac:dyDescent="0.3">
      <c r="A46" s="1">
        <v>3</v>
      </c>
      <c r="B46" s="11" t="s">
        <v>293</v>
      </c>
      <c r="C46" s="1" t="s">
        <v>147</v>
      </c>
      <c r="D46" s="1">
        <v>1.24</v>
      </c>
      <c r="E46" s="9" t="s">
        <v>400</v>
      </c>
      <c r="F46" s="3">
        <f>D46*620</f>
        <v>768.8</v>
      </c>
      <c r="G46" s="67" t="s">
        <v>69</v>
      </c>
      <c r="H46" s="67" t="s">
        <v>338</v>
      </c>
      <c r="I46" s="67" t="s">
        <v>141</v>
      </c>
      <c r="J46" s="109">
        <f>0.582*1137.46</f>
        <v>662.00171999999998</v>
      </c>
      <c r="K46" s="115">
        <f>F46/D46/(J46/100)</f>
        <v>93.655345789736018</v>
      </c>
    </row>
    <row r="47" spans="1:11" ht="32.25" thickBot="1" x14ac:dyDescent="0.3">
      <c r="A47" s="1">
        <v>4</v>
      </c>
      <c r="B47" s="11" t="s">
        <v>139</v>
      </c>
      <c r="C47" s="1" t="s">
        <v>220</v>
      </c>
      <c r="D47" s="1">
        <v>0.85</v>
      </c>
      <c r="E47" s="81">
        <v>620</v>
      </c>
      <c r="F47" s="3">
        <f>ROUND(D47*E47,0)</f>
        <v>527</v>
      </c>
      <c r="G47" s="67" t="s">
        <v>141</v>
      </c>
      <c r="H47" s="67" t="s">
        <v>70</v>
      </c>
      <c r="I47" s="67" t="s">
        <v>63</v>
      </c>
      <c r="J47" s="109">
        <f>0.57*1137.46</f>
        <v>648.35219999999993</v>
      </c>
      <c r="K47" s="115">
        <f>E47/(J47/100)</f>
        <v>95.627037280046267</v>
      </c>
    </row>
    <row r="48" spans="1:11" ht="16.5" thickBot="1" x14ac:dyDescent="0.3">
      <c r="A48" s="1">
        <v>5</v>
      </c>
      <c r="B48" s="11" t="s">
        <v>14</v>
      </c>
      <c r="C48" s="1" t="s">
        <v>15</v>
      </c>
      <c r="D48" s="1">
        <v>1</v>
      </c>
      <c r="E48" s="81">
        <v>620</v>
      </c>
      <c r="F48" s="3">
        <f>ROUND(D48*E48,0)</f>
        <v>620</v>
      </c>
      <c r="G48" s="69" t="s">
        <v>330</v>
      </c>
      <c r="H48" s="69" t="s">
        <v>208</v>
      </c>
      <c r="I48" s="100" t="s">
        <v>141</v>
      </c>
      <c r="J48" s="109">
        <f>0.582*1137.46</f>
        <v>662.00171999999998</v>
      </c>
      <c r="K48" s="115">
        <f>E48/(J48/100)</f>
        <v>93.655345789736018</v>
      </c>
    </row>
    <row r="49" spans="1:11" ht="16.5" thickBot="1" x14ac:dyDescent="0.3">
      <c r="A49" s="1">
        <v>6</v>
      </c>
      <c r="B49" s="11" t="s">
        <v>17</v>
      </c>
      <c r="C49" s="1" t="s">
        <v>18</v>
      </c>
      <c r="D49" s="1">
        <v>1</v>
      </c>
      <c r="E49" s="81">
        <v>620</v>
      </c>
      <c r="F49" s="3">
        <f>ROUND(D49*E49,0)</f>
        <v>620</v>
      </c>
      <c r="G49" s="67" t="s">
        <v>330</v>
      </c>
      <c r="H49" s="67" t="s">
        <v>64</v>
      </c>
      <c r="I49" s="67" t="s">
        <v>63</v>
      </c>
      <c r="J49" s="109">
        <f>0.57*1137.46</f>
        <v>648.35219999999993</v>
      </c>
      <c r="K49" s="115">
        <f>F49/D49/(J49/100)</f>
        <v>95.627037280046267</v>
      </c>
    </row>
    <row r="50" spans="1:11" x14ac:dyDescent="0.25">
      <c r="A50" s="1"/>
      <c r="B50" s="14" t="s">
        <v>13</v>
      </c>
      <c r="C50" s="57"/>
      <c r="D50" s="57">
        <f>SUM(D44:D49)</f>
        <v>4.84</v>
      </c>
      <c r="E50" s="57"/>
      <c r="F50" s="58">
        <f>SUM(F44:F49)</f>
        <v>3000.8</v>
      </c>
      <c r="G50" s="19"/>
      <c r="H50" s="19"/>
      <c r="I50" s="19"/>
      <c r="J50" s="131"/>
      <c r="K50" s="132"/>
    </row>
    <row r="51" spans="1:11" ht="15.75" customHeight="1" x14ac:dyDescent="0.25">
      <c r="A51" s="154" t="s">
        <v>221</v>
      </c>
      <c r="B51" s="155"/>
      <c r="C51" s="155"/>
      <c r="D51" s="155"/>
      <c r="E51" s="155"/>
      <c r="F51" s="155"/>
      <c r="G51" s="19"/>
      <c r="H51" s="19"/>
      <c r="I51" s="19"/>
      <c r="J51" s="131"/>
      <c r="K51" s="132"/>
    </row>
    <row r="52" spans="1:11" ht="16.5" thickBot="1" x14ac:dyDescent="0.3">
      <c r="A52" s="1">
        <v>1</v>
      </c>
      <c r="B52" s="11" t="s">
        <v>22</v>
      </c>
      <c r="C52" s="1" t="s">
        <v>23</v>
      </c>
      <c r="D52" s="1">
        <v>2.5</v>
      </c>
      <c r="E52" s="9">
        <v>620</v>
      </c>
      <c r="F52" s="3">
        <f>ROUND(D52*E52,0)</f>
        <v>1550</v>
      </c>
      <c r="G52" s="67" t="s">
        <v>69</v>
      </c>
      <c r="H52" s="67" t="s">
        <v>338</v>
      </c>
      <c r="I52" s="67" t="s">
        <v>141</v>
      </c>
      <c r="J52" s="109">
        <f>0.582*1137.46</f>
        <v>662.00171999999998</v>
      </c>
      <c r="K52" s="115">
        <f>E52/(J52/100)</f>
        <v>93.655345789736018</v>
      </c>
    </row>
    <row r="53" spans="1:11" ht="47.25" customHeight="1" thickBot="1" x14ac:dyDescent="0.3">
      <c r="A53" s="1">
        <v>2</v>
      </c>
      <c r="B53" s="11" t="s">
        <v>54</v>
      </c>
      <c r="C53" s="1" t="s">
        <v>55</v>
      </c>
      <c r="D53" s="1">
        <v>0.3</v>
      </c>
      <c r="E53" s="9" t="s">
        <v>400</v>
      </c>
      <c r="F53" s="3">
        <f>D53*620</f>
        <v>186</v>
      </c>
      <c r="G53" s="67" t="s">
        <v>69</v>
      </c>
      <c r="H53" s="67" t="s">
        <v>338</v>
      </c>
      <c r="I53" s="67" t="s">
        <v>141</v>
      </c>
      <c r="J53" s="109">
        <f>0.582*1137.46</f>
        <v>662.00171999999998</v>
      </c>
      <c r="K53" s="115">
        <f>F53/D53/(J53/100)</f>
        <v>93.655345789736018</v>
      </c>
    </row>
    <row r="54" spans="1:11" x14ac:dyDescent="0.25">
      <c r="A54" s="8"/>
      <c r="B54" s="14" t="s">
        <v>13</v>
      </c>
      <c r="C54" s="57"/>
      <c r="D54" s="57">
        <f>SUM(D52:D53)</f>
        <v>2.8</v>
      </c>
      <c r="E54" s="1"/>
      <c r="F54" s="57">
        <f>SUM(F52:F53)</f>
        <v>1736</v>
      </c>
      <c r="G54" s="19"/>
      <c r="H54" s="19"/>
      <c r="I54" s="19"/>
      <c r="J54" s="131"/>
      <c r="K54" s="131"/>
    </row>
  </sheetData>
  <mergeCells count="13">
    <mergeCell ref="A1:H1"/>
    <mergeCell ref="A36:F36"/>
    <mergeCell ref="A2:F2"/>
    <mergeCell ref="A43:F43"/>
    <mergeCell ref="A51:F51"/>
    <mergeCell ref="A8:F8"/>
    <mergeCell ref="A4:F4"/>
    <mergeCell ref="A18:F18"/>
    <mergeCell ref="A33:F33"/>
    <mergeCell ref="A30:F30"/>
    <mergeCell ref="A24:F24"/>
    <mergeCell ref="A21:F21"/>
    <mergeCell ref="A27:F27"/>
  </mergeCells>
  <phoneticPr fontId="16" type="noConversion"/>
  <pageMargins left="0.7" right="0.7" top="0.75" bottom="0.75" header="0.3" footer="0.3"/>
  <pageSetup paperSize="9" scale="55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0"/>
    <pageSetUpPr fitToPage="1"/>
  </sheetPr>
  <dimension ref="A1:K59"/>
  <sheetViews>
    <sheetView zoomScale="90" zoomScaleNormal="90" workbookViewId="0">
      <selection sqref="A1:H1"/>
    </sheetView>
  </sheetViews>
  <sheetFormatPr defaultRowHeight="15.75" x14ac:dyDescent="0.25"/>
  <cols>
    <col min="2" max="2" width="33.28515625" customWidth="1"/>
    <col min="3" max="3" width="12.140625" customWidth="1"/>
    <col min="4" max="4" width="10.42578125" customWidth="1"/>
    <col min="5" max="5" width="15.140625" customWidth="1"/>
    <col min="6" max="6" width="13" customWidth="1"/>
    <col min="8" max="8" width="11.140625" customWidth="1"/>
    <col min="9" max="9" width="13.28515625" customWidth="1"/>
    <col min="10" max="10" width="17" style="71" customWidth="1"/>
    <col min="11" max="11" width="12.42578125" style="71" customWidth="1"/>
    <col min="12" max="12" width="21.7109375" customWidth="1"/>
  </cols>
  <sheetData>
    <row r="1" spans="1:11" s="76" customFormat="1" ht="33" customHeight="1" x14ac:dyDescent="0.25">
      <c r="A1" s="148" t="s">
        <v>419</v>
      </c>
      <c r="B1" s="148"/>
      <c r="C1" s="148"/>
      <c r="D1" s="148"/>
      <c r="E1" s="148"/>
      <c r="F1" s="148"/>
      <c r="G1" s="148"/>
      <c r="H1" s="148"/>
      <c r="J1" s="99"/>
      <c r="K1" s="99"/>
    </row>
    <row r="2" spans="1:11" ht="39" customHeight="1" x14ac:dyDescent="0.25">
      <c r="A2" s="146" t="s">
        <v>361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63" t="s">
        <v>107</v>
      </c>
      <c r="B4" s="163"/>
      <c r="C4" s="163"/>
      <c r="D4" s="163"/>
      <c r="E4" s="163"/>
      <c r="F4" s="163"/>
      <c r="G4" s="19"/>
      <c r="H4" s="19"/>
      <c r="I4" s="19"/>
      <c r="J4" s="131"/>
      <c r="K4" s="131"/>
    </row>
    <row r="5" spans="1:11" ht="31.5" x14ac:dyDescent="0.25">
      <c r="A5" s="3">
        <v>1</v>
      </c>
      <c r="B5" s="2" t="s">
        <v>225</v>
      </c>
      <c r="C5" s="3" t="s">
        <v>4</v>
      </c>
      <c r="D5" s="3">
        <v>1</v>
      </c>
      <c r="E5" s="3">
        <v>1590</v>
      </c>
      <c r="F5" s="3">
        <f t="shared" ref="F5:F6" si="0">ROUND(E5*D5,0)</f>
        <v>1590</v>
      </c>
      <c r="G5" s="69" t="s">
        <v>325</v>
      </c>
      <c r="H5" s="69" t="s">
        <v>67</v>
      </c>
      <c r="I5" s="69" t="s">
        <v>326</v>
      </c>
      <c r="J5" s="108">
        <f>1.911*1137.46</f>
        <v>2173.68606</v>
      </c>
      <c r="K5" s="115">
        <f>E5/(J5/100)</f>
        <v>73.147637520387832</v>
      </c>
    </row>
    <row r="6" spans="1:11" x14ac:dyDescent="0.25">
      <c r="A6" s="3">
        <v>2</v>
      </c>
      <c r="B6" s="2" t="s">
        <v>5</v>
      </c>
      <c r="C6" s="3" t="s">
        <v>6</v>
      </c>
      <c r="D6" s="3">
        <v>1</v>
      </c>
      <c r="E6" s="3">
        <v>827</v>
      </c>
      <c r="F6" s="3">
        <f t="shared" si="0"/>
        <v>827</v>
      </c>
      <c r="G6" s="95" t="s">
        <v>327</v>
      </c>
      <c r="H6" s="9" t="s">
        <v>62</v>
      </c>
      <c r="I6" s="9" t="s">
        <v>332</v>
      </c>
      <c r="J6" s="130">
        <f>0.796*1137.46</f>
        <v>905.41816000000006</v>
      </c>
      <c r="K6" s="115">
        <f>E6/(J6/100)</f>
        <v>91.339011799807508</v>
      </c>
    </row>
    <row r="7" spans="1:11" x14ac:dyDescent="0.25">
      <c r="A7" s="29"/>
      <c r="B7" s="20" t="s">
        <v>13</v>
      </c>
      <c r="C7" s="4"/>
      <c r="D7" s="4">
        <f>SUM(D5:D6)</f>
        <v>2</v>
      </c>
      <c r="E7" s="4"/>
      <c r="F7" s="21">
        <f>SUM(F5:F6)</f>
        <v>2417</v>
      </c>
      <c r="G7" s="19"/>
      <c r="H7" s="19"/>
      <c r="I7" s="19"/>
      <c r="J7" s="131"/>
      <c r="K7" s="132"/>
    </row>
    <row r="8" spans="1:11" ht="15.75" customHeight="1" x14ac:dyDescent="0.25">
      <c r="A8" s="147" t="s">
        <v>29</v>
      </c>
      <c r="B8" s="147"/>
      <c r="C8" s="147"/>
      <c r="D8" s="147"/>
      <c r="E8" s="147"/>
      <c r="F8" s="147"/>
      <c r="G8" s="19"/>
      <c r="H8" s="19"/>
      <c r="I8" s="19"/>
      <c r="J8" s="131"/>
      <c r="K8" s="132"/>
    </row>
    <row r="9" spans="1:11" ht="16.5" thickBot="1" x14ac:dyDescent="0.3">
      <c r="A9" s="3">
        <v>1</v>
      </c>
      <c r="B9" s="2" t="s">
        <v>71</v>
      </c>
      <c r="C9" s="3" t="s">
        <v>72</v>
      </c>
      <c r="D9" s="3">
        <v>1</v>
      </c>
      <c r="E9" s="3">
        <v>1034</v>
      </c>
      <c r="F9" s="3">
        <f>ROUND(E9*D9,0)</f>
        <v>1034</v>
      </c>
      <c r="G9" s="69" t="s">
        <v>63</v>
      </c>
      <c r="H9" s="69" t="s">
        <v>208</v>
      </c>
      <c r="I9" s="69" t="s">
        <v>329</v>
      </c>
      <c r="J9" s="109">
        <f>1.017*1137.46</f>
        <v>1156.79682</v>
      </c>
      <c r="K9" s="115">
        <f>E9/(J9/100)</f>
        <v>89.384754705670773</v>
      </c>
    </row>
    <row r="10" spans="1:11" x14ac:dyDescent="0.25">
      <c r="A10" s="3">
        <v>2</v>
      </c>
      <c r="B10" s="59" t="s">
        <v>226</v>
      </c>
      <c r="C10" s="9" t="s">
        <v>227</v>
      </c>
      <c r="D10" s="9">
        <v>2</v>
      </c>
      <c r="E10" s="9">
        <v>690</v>
      </c>
      <c r="F10" s="9">
        <f>ROUND(E10*D10,0)</f>
        <v>1380</v>
      </c>
      <c r="G10" s="67" t="s">
        <v>330</v>
      </c>
      <c r="H10" s="67" t="s">
        <v>208</v>
      </c>
      <c r="I10" s="67" t="s">
        <v>141</v>
      </c>
      <c r="J10" s="108">
        <f>0.582*1137.46</f>
        <v>662.00171999999998</v>
      </c>
      <c r="K10" s="115">
        <f>E10/(J10/100)</f>
        <v>104.22933644341589</v>
      </c>
    </row>
    <row r="11" spans="1:11" ht="16.5" thickBot="1" x14ac:dyDescent="0.3">
      <c r="A11" s="3">
        <v>3</v>
      </c>
      <c r="B11" s="17" t="s">
        <v>74</v>
      </c>
      <c r="C11" s="7" t="s">
        <v>65</v>
      </c>
      <c r="D11" s="7">
        <v>4</v>
      </c>
      <c r="E11" s="7">
        <v>670</v>
      </c>
      <c r="F11" s="7">
        <f>ROUND(E11*D11,0)</f>
        <v>2680</v>
      </c>
      <c r="G11" s="67" t="s">
        <v>330</v>
      </c>
      <c r="H11" s="67" t="s">
        <v>64</v>
      </c>
      <c r="I11" s="67" t="s">
        <v>63</v>
      </c>
      <c r="J11" s="109">
        <f>0.57*1137.46</f>
        <v>648.35219999999993</v>
      </c>
      <c r="K11" s="115">
        <f>F11/D11/(J11/100)</f>
        <v>103.33889512521128</v>
      </c>
    </row>
    <row r="12" spans="1:11" ht="48" thickBot="1" x14ac:dyDescent="0.3">
      <c r="A12" s="53">
        <v>4</v>
      </c>
      <c r="B12" s="123" t="s">
        <v>110</v>
      </c>
      <c r="C12" s="53" t="s">
        <v>111</v>
      </c>
      <c r="D12" s="53">
        <v>1</v>
      </c>
      <c r="E12" s="9" t="s">
        <v>400</v>
      </c>
      <c r="F12" s="3">
        <f>D12*620</f>
        <v>620</v>
      </c>
      <c r="G12" s="69" t="s">
        <v>330</v>
      </c>
      <c r="H12" s="69" t="s">
        <v>67</v>
      </c>
      <c r="I12" s="69" t="s">
        <v>60</v>
      </c>
      <c r="J12" s="109">
        <f>0.513*1137.46</f>
        <v>583.51697999999999</v>
      </c>
      <c r="K12" s="115">
        <f>F12/D12/(J12/100)</f>
        <v>106.25226364449583</v>
      </c>
    </row>
    <row r="13" spans="1:11" ht="16.5" thickBot="1" x14ac:dyDescent="0.3">
      <c r="A13" s="53">
        <v>5</v>
      </c>
      <c r="B13" s="123" t="s">
        <v>9</v>
      </c>
      <c r="C13" s="53" t="s">
        <v>10</v>
      </c>
      <c r="D13" s="53">
        <v>5.5</v>
      </c>
      <c r="E13" s="89">
        <v>620</v>
      </c>
      <c r="F13" s="53">
        <f>ROUND(D13*E13,0)</f>
        <v>3410</v>
      </c>
      <c r="G13" s="67" t="s">
        <v>330</v>
      </c>
      <c r="H13" s="67" t="s">
        <v>67</v>
      </c>
      <c r="I13" s="67" t="s">
        <v>60</v>
      </c>
      <c r="J13" s="109">
        <f>0.513*1137.46</f>
        <v>583.51697999999999</v>
      </c>
      <c r="K13" s="115">
        <f>E13/(J13/100)</f>
        <v>106.25226364449583</v>
      </c>
    </row>
    <row r="14" spans="1:11" ht="16.5" thickBot="1" x14ac:dyDescent="0.3">
      <c r="A14" s="53">
        <v>6</v>
      </c>
      <c r="B14" s="123" t="s">
        <v>11</v>
      </c>
      <c r="C14" s="53" t="s">
        <v>12</v>
      </c>
      <c r="D14" s="53">
        <v>1</v>
      </c>
      <c r="E14" s="89">
        <v>620</v>
      </c>
      <c r="F14" s="53">
        <f>ROUND(D14*E14,0)</f>
        <v>620</v>
      </c>
      <c r="G14" s="67" t="s">
        <v>330</v>
      </c>
      <c r="H14" s="67" t="s">
        <v>67</v>
      </c>
      <c r="I14" s="67" t="s">
        <v>60</v>
      </c>
      <c r="J14" s="109">
        <f>0.513*1137.46</f>
        <v>583.51697999999999</v>
      </c>
      <c r="K14" s="115">
        <f>E14/(J14/100)</f>
        <v>106.25226364449583</v>
      </c>
    </row>
    <row r="15" spans="1:11" ht="16.5" thickBot="1" x14ac:dyDescent="0.3">
      <c r="A15" s="53">
        <v>7</v>
      </c>
      <c r="B15" s="123" t="s">
        <v>31</v>
      </c>
      <c r="C15" s="53" t="s">
        <v>128</v>
      </c>
      <c r="D15" s="53">
        <v>1</v>
      </c>
      <c r="E15" s="53">
        <v>710</v>
      </c>
      <c r="F15" s="53">
        <f>ROUND(E15*D15,0)</f>
        <v>710</v>
      </c>
      <c r="G15" s="67" t="s">
        <v>331</v>
      </c>
      <c r="H15" s="67" t="s">
        <v>67</v>
      </c>
      <c r="I15" s="67" t="s">
        <v>141</v>
      </c>
      <c r="J15" s="109">
        <f>0.582*1137.46</f>
        <v>662.00171999999998</v>
      </c>
      <c r="K15" s="115">
        <f>F15/D15/(J15/100)</f>
        <v>107.25047663018157</v>
      </c>
    </row>
    <row r="16" spans="1:11" ht="48" thickBot="1" x14ac:dyDescent="0.3">
      <c r="A16" s="53">
        <v>8</v>
      </c>
      <c r="B16" s="123" t="s">
        <v>32</v>
      </c>
      <c r="C16" s="53" t="s">
        <v>33</v>
      </c>
      <c r="D16" s="53">
        <v>2</v>
      </c>
      <c r="E16" s="89" t="s">
        <v>271</v>
      </c>
      <c r="F16" s="89">
        <v>1412</v>
      </c>
      <c r="G16" s="67" t="s">
        <v>331</v>
      </c>
      <c r="H16" s="67" t="s">
        <v>64</v>
      </c>
      <c r="I16" s="67" t="s">
        <v>328</v>
      </c>
      <c r="J16" s="109">
        <f>0.666*1137.46</f>
        <v>757.54836000000012</v>
      </c>
      <c r="K16" s="115">
        <f>F16/D16/(J16/100)</f>
        <v>93.195370391931135</v>
      </c>
    </row>
    <row r="17" spans="1:11" x14ac:dyDescent="0.25">
      <c r="A17" s="123"/>
      <c r="B17" s="54" t="s">
        <v>13</v>
      </c>
      <c r="C17" s="53"/>
      <c r="D17" s="61">
        <f>SUM(D9:D16)</f>
        <v>17.5</v>
      </c>
      <c r="E17" s="61"/>
      <c r="F17" s="61">
        <f>SUM(F9:F16)</f>
        <v>11866</v>
      </c>
      <c r="G17" s="19"/>
      <c r="H17" s="19"/>
      <c r="I17" s="19"/>
      <c r="J17" s="131"/>
      <c r="K17" s="132"/>
    </row>
    <row r="18" spans="1:11" ht="15.75" customHeight="1" x14ac:dyDescent="0.25">
      <c r="A18" s="184" t="s">
        <v>259</v>
      </c>
      <c r="B18" s="184"/>
      <c r="C18" s="184"/>
      <c r="D18" s="184"/>
      <c r="E18" s="184"/>
      <c r="F18" s="184"/>
      <c r="G18" s="19"/>
      <c r="H18" s="19"/>
      <c r="I18" s="19"/>
      <c r="J18" s="131"/>
      <c r="K18" s="132"/>
    </row>
    <row r="19" spans="1:11" x14ac:dyDescent="0.25">
      <c r="A19" s="53">
        <v>1</v>
      </c>
      <c r="B19" s="123" t="s">
        <v>50</v>
      </c>
      <c r="C19" s="53" t="s">
        <v>25</v>
      </c>
      <c r="D19" s="53">
        <v>0.2</v>
      </c>
      <c r="E19" s="89">
        <v>620</v>
      </c>
      <c r="F19" s="53">
        <f>ROUND(D19*E19,0)</f>
        <v>124</v>
      </c>
      <c r="G19" s="95" t="s">
        <v>335</v>
      </c>
      <c r="H19" s="9" t="s">
        <v>67</v>
      </c>
      <c r="I19" s="9" t="s">
        <v>328</v>
      </c>
      <c r="J19" s="108">
        <f t="shared" ref="J19" si="1">0.666*1137.46</f>
        <v>757.54836000000012</v>
      </c>
      <c r="K19" s="115">
        <f>E19/(J19/100)</f>
        <v>81.842959834273799</v>
      </c>
    </row>
    <row r="20" spans="1:11" x14ac:dyDescent="0.25">
      <c r="A20" s="123"/>
      <c r="B20" s="54" t="s">
        <v>13</v>
      </c>
      <c r="C20" s="53"/>
      <c r="D20" s="61">
        <f>SUM(D19)</f>
        <v>0.2</v>
      </c>
      <c r="E20" s="61"/>
      <c r="F20" s="61">
        <f>SUM(F19)</f>
        <v>124</v>
      </c>
      <c r="G20" s="19"/>
      <c r="H20" s="19"/>
      <c r="I20" s="19"/>
      <c r="J20" s="131"/>
      <c r="K20" s="132"/>
    </row>
    <row r="21" spans="1:11" ht="15.75" customHeight="1" x14ac:dyDescent="0.25">
      <c r="A21" s="145" t="s">
        <v>307</v>
      </c>
      <c r="B21" s="145"/>
      <c r="C21" s="145"/>
      <c r="D21" s="145"/>
      <c r="E21" s="145"/>
      <c r="F21" s="145"/>
      <c r="G21" s="19"/>
      <c r="H21" s="19"/>
      <c r="I21" s="19"/>
      <c r="J21" s="131"/>
      <c r="K21" s="132"/>
    </row>
    <row r="22" spans="1:11" ht="16.5" thickBot="1" x14ac:dyDescent="0.3">
      <c r="A22" s="3">
        <v>1</v>
      </c>
      <c r="B22" s="2" t="s">
        <v>104</v>
      </c>
      <c r="C22" s="3" t="s">
        <v>105</v>
      </c>
      <c r="D22" s="53">
        <v>0.7</v>
      </c>
      <c r="E22" s="3">
        <v>650</v>
      </c>
      <c r="F22" s="3">
        <f>ROUND(D22*E22,0)</f>
        <v>455</v>
      </c>
      <c r="G22" s="69" t="s">
        <v>310</v>
      </c>
      <c r="H22" s="69" t="s">
        <v>180</v>
      </c>
      <c r="I22" s="69" t="s">
        <v>328</v>
      </c>
      <c r="J22" s="109">
        <f>0.666*1137.46</f>
        <v>757.54836000000012</v>
      </c>
      <c r="K22" s="115">
        <f>E22/(J22/100)</f>
        <v>85.803103052061246</v>
      </c>
    </row>
    <row r="23" spans="1:11" x14ac:dyDescent="0.25">
      <c r="A23" s="2"/>
      <c r="B23" s="20" t="s">
        <v>13</v>
      </c>
      <c r="C23" s="3"/>
      <c r="D23" s="4">
        <f>SUM(D22)</f>
        <v>0.7</v>
      </c>
      <c r="E23" s="4"/>
      <c r="F23" s="4">
        <f>SUM(F22)</f>
        <v>455</v>
      </c>
      <c r="G23" s="19"/>
      <c r="H23" s="19"/>
      <c r="I23" s="19"/>
      <c r="J23" s="131"/>
      <c r="K23" s="132"/>
    </row>
    <row r="24" spans="1:11" ht="15.75" customHeight="1" x14ac:dyDescent="0.25">
      <c r="A24" s="145" t="s">
        <v>392</v>
      </c>
      <c r="B24" s="145"/>
      <c r="C24" s="145"/>
      <c r="D24" s="145"/>
      <c r="E24" s="145"/>
      <c r="F24" s="145"/>
      <c r="G24" s="19"/>
      <c r="H24" s="19"/>
      <c r="I24" s="19"/>
      <c r="J24" s="131"/>
      <c r="K24" s="132"/>
    </row>
    <row r="25" spans="1:11" x14ac:dyDescent="0.25">
      <c r="A25" s="3">
        <v>1</v>
      </c>
      <c r="B25" s="2" t="s">
        <v>244</v>
      </c>
      <c r="C25" s="3" t="s">
        <v>49</v>
      </c>
      <c r="D25" s="3">
        <v>1</v>
      </c>
      <c r="E25" s="3">
        <v>653</v>
      </c>
      <c r="F25" s="3">
        <f>ROUND(D25*E25,0)</f>
        <v>653</v>
      </c>
      <c r="G25" s="69" t="s">
        <v>333</v>
      </c>
      <c r="H25" s="69" t="s">
        <v>86</v>
      </c>
      <c r="I25" s="69" t="s">
        <v>334</v>
      </c>
      <c r="J25" s="108">
        <f>0.85*1137.46</f>
        <v>966.84100000000001</v>
      </c>
      <c r="K25" s="115">
        <f>E25/(J25/100)</f>
        <v>67.539543730561704</v>
      </c>
    </row>
    <row r="26" spans="1:11" s="78" customFormat="1" x14ac:dyDescent="0.25">
      <c r="A26" s="4"/>
      <c r="B26" s="20" t="s">
        <v>13</v>
      </c>
      <c r="C26" s="4"/>
      <c r="D26" s="4">
        <f>SUM(D25)</f>
        <v>1</v>
      </c>
      <c r="E26" s="4"/>
      <c r="F26" s="4">
        <f>SUM(F25)</f>
        <v>653</v>
      </c>
      <c r="G26" s="112"/>
      <c r="H26" s="112"/>
      <c r="I26" s="112"/>
      <c r="J26" s="136"/>
      <c r="K26" s="137"/>
    </row>
    <row r="27" spans="1:11" x14ac:dyDescent="0.25">
      <c r="A27" s="159" t="s">
        <v>393</v>
      </c>
      <c r="B27" s="159"/>
      <c r="C27" s="159"/>
      <c r="D27" s="159"/>
      <c r="E27" s="159"/>
      <c r="F27" s="159"/>
      <c r="G27" s="19"/>
      <c r="H27" s="19"/>
      <c r="I27" s="19"/>
      <c r="J27" s="131"/>
      <c r="K27" s="132"/>
    </row>
    <row r="28" spans="1:11" ht="31.5" x14ac:dyDescent="0.25">
      <c r="A28" s="3">
        <v>1</v>
      </c>
      <c r="B28" s="2" t="s">
        <v>394</v>
      </c>
      <c r="C28" s="3" t="s">
        <v>391</v>
      </c>
      <c r="D28" s="3">
        <v>0.85</v>
      </c>
      <c r="E28" s="9">
        <v>620</v>
      </c>
      <c r="F28" s="3">
        <f>ROUND(D28*E28,0)</f>
        <v>527</v>
      </c>
      <c r="G28" s="69" t="s">
        <v>333</v>
      </c>
      <c r="H28" s="67" t="s">
        <v>62</v>
      </c>
      <c r="I28" s="67" t="s">
        <v>332</v>
      </c>
      <c r="J28" s="108">
        <f>0.796*1137.46</f>
        <v>905.41816000000006</v>
      </c>
      <c r="K28" s="115">
        <f>E28/(J28/100)</f>
        <v>68.476647298525577</v>
      </c>
    </row>
    <row r="29" spans="1:11" x14ac:dyDescent="0.25">
      <c r="A29" s="3"/>
      <c r="B29" s="20" t="s">
        <v>13</v>
      </c>
      <c r="C29" s="3"/>
      <c r="D29" s="4">
        <f>SUM(D28)</f>
        <v>0.85</v>
      </c>
      <c r="E29" s="4"/>
      <c r="F29" s="4">
        <f>SUM(F28)</f>
        <v>527</v>
      </c>
      <c r="G29" s="19"/>
      <c r="H29" s="19"/>
      <c r="I29" s="19"/>
      <c r="J29" s="131"/>
      <c r="K29" s="132"/>
    </row>
    <row r="30" spans="1:11" ht="15.75" customHeight="1" x14ac:dyDescent="0.25">
      <c r="A30" s="172" t="s">
        <v>294</v>
      </c>
      <c r="B30" s="172"/>
      <c r="C30" s="172"/>
      <c r="D30" s="172"/>
      <c r="E30" s="172"/>
      <c r="F30" s="172"/>
      <c r="G30" s="19"/>
      <c r="H30" s="19"/>
      <c r="I30" s="19"/>
      <c r="J30" s="131"/>
      <c r="K30" s="132"/>
    </row>
    <row r="31" spans="1:11" ht="16.5" thickBot="1" x14ac:dyDescent="0.3">
      <c r="A31" s="9">
        <v>1</v>
      </c>
      <c r="B31" s="56" t="s">
        <v>114</v>
      </c>
      <c r="C31" s="81" t="s">
        <v>24</v>
      </c>
      <c r="D31" s="9">
        <v>1</v>
      </c>
      <c r="E31" s="9">
        <v>870</v>
      </c>
      <c r="F31" s="9">
        <f t="shared" ref="F31:F39" si="2">ROUND(D31*E31,0)</f>
        <v>870</v>
      </c>
      <c r="G31" s="69" t="s">
        <v>310</v>
      </c>
      <c r="H31" s="69" t="s">
        <v>208</v>
      </c>
      <c r="I31" s="69" t="s">
        <v>334</v>
      </c>
      <c r="J31" s="109">
        <f>0.85*1137.46</f>
        <v>966.84100000000001</v>
      </c>
      <c r="K31" s="115">
        <f t="shared" ref="K31:K39" si="3">E31/(J31/100)</f>
        <v>89.983771892172555</v>
      </c>
    </row>
    <row r="32" spans="1:11" x14ac:dyDescent="0.25">
      <c r="A32" s="3">
        <v>2</v>
      </c>
      <c r="B32" s="15" t="s">
        <v>198</v>
      </c>
      <c r="C32" s="3" t="s">
        <v>231</v>
      </c>
      <c r="D32" s="3">
        <v>0.5</v>
      </c>
      <c r="E32" s="9">
        <v>620</v>
      </c>
      <c r="F32" s="3">
        <f>ROUND(D32*E32,0)</f>
        <v>310</v>
      </c>
      <c r="G32" s="69" t="s">
        <v>310</v>
      </c>
      <c r="H32" s="69" t="s">
        <v>68</v>
      </c>
      <c r="I32" s="69" t="s">
        <v>328</v>
      </c>
      <c r="J32" s="108">
        <f t="shared" ref="J32:J39" si="4">0.666*1137.46</f>
        <v>757.54836000000012</v>
      </c>
      <c r="K32" s="115">
        <f t="shared" si="3"/>
        <v>81.842959834273799</v>
      </c>
    </row>
    <row r="33" spans="1:11" x14ac:dyDescent="0.25">
      <c r="A33" s="3">
        <v>3</v>
      </c>
      <c r="B33" s="15" t="s">
        <v>122</v>
      </c>
      <c r="C33" s="3" t="s">
        <v>123</v>
      </c>
      <c r="D33" s="3">
        <v>0.2</v>
      </c>
      <c r="E33" s="9">
        <v>620</v>
      </c>
      <c r="F33" s="3">
        <f>ROUND(D33*E33,0)</f>
        <v>124</v>
      </c>
      <c r="G33" s="69" t="s">
        <v>310</v>
      </c>
      <c r="H33" s="69" t="s">
        <v>68</v>
      </c>
      <c r="I33" s="69" t="s">
        <v>328</v>
      </c>
      <c r="J33" s="108">
        <f t="shared" si="4"/>
        <v>757.54836000000012</v>
      </c>
      <c r="K33" s="115">
        <f t="shared" si="3"/>
        <v>81.842959834273799</v>
      </c>
    </row>
    <row r="34" spans="1:11" x14ac:dyDescent="0.25">
      <c r="A34" s="3">
        <v>4</v>
      </c>
      <c r="B34" s="15" t="s">
        <v>232</v>
      </c>
      <c r="C34" s="3" t="s">
        <v>100</v>
      </c>
      <c r="D34" s="3">
        <v>0.6</v>
      </c>
      <c r="E34" s="9">
        <v>620</v>
      </c>
      <c r="F34" s="3">
        <f>ROUND(D34*E34,0)</f>
        <v>372</v>
      </c>
      <c r="G34" s="69" t="s">
        <v>310</v>
      </c>
      <c r="H34" s="69" t="s">
        <v>68</v>
      </c>
      <c r="I34" s="69" t="s">
        <v>328</v>
      </c>
      <c r="J34" s="108">
        <f t="shared" si="4"/>
        <v>757.54836000000012</v>
      </c>
      <c r="K34" s="115">
        <f t="shared" si="3"/>
        <v>81.842959834273799</v>
      </c>
    </row>
    <row r="35" spans="1:11" ht="31.5" x14ac:dyDescent="0.25">
      <c r="A35" s="3">
        <v>5</v>
      </c>
      <c r="B35" s="15" t="s">
        <v>235</v>
      </c>
      <c r="C35" s="3" t="s">
        <v>100</v>
      </c>
      <c r="D35" s="3">
        <v>0.3</v>
      </c>
      <c r="E35" s="9">
        <v>620</v>
      </c>
      <c r="F35" s="3">
        <f>ROUND(D35*E35,0)</f>
        <v>186</v>
      </c>
      <c r="G35" s="69" t="s">
        <v>310</v>
      </c>
      <c r="H35" s="69" t="s">
        <v>68</v>
      </c>
      <c r="I35" s="69" t="s">
        <v>328</v>
      </c>
      <c r="J35" s="108">
        <f t="shared" si="4"/>
        <v>757.54836000000012</v>
      </c>
      <c r="K35" s="115">
        <f t="shared" si="3"/>
        <v>81.842959834273799</v>
      </c>
    </row>
    <row r="36" spans="1:11" ht="31.5" x14ac:dyDescent="0.25">
      <c r="A36" s="3">
        <v>6</v>
      </c>
      <c r="B36" s="15" t="s">
        <v>117</v>
      </c>
      <c r="C36" s="3" t="s">
        <v>100</v>
      </c>
      <c r="D36" s="3">
        <v>0.3</v>
      </c>
      <c r="E36" s="9">
        <v>620</v>
      </c>
      <c r="F36" s="3">
        <f>ROUND(D36*E36,0)</f>
        <v>186</v>
      </c>
      <c r="G36" s="69" t="s">
        <v>310</v>
      </c>
      <c r="H36" s="69" t="s">
        <v>68</v>
      </c>
      <c r="I36" s="69" t="s">
        <v>328</v>
      </c>
      <c r="J36" s="108">
        <f t="shared" si="4"/>
        <v>757.54836000000012</v>
      </c>
      <c r="K36" s="115">
        <f t="shared" si="3"/>
        <v>81.842959834273799</v>
      </c>
    </row>
    <row r="37" spans="1:11" x14ac:dyDescent="0.25">
      <c r="A37" s="3">
        <v>7</v>
      </c>
      <c r="B37" s="15" t="s">
        <v>94</v>
      </c>
      <c r="C37" s="3" t="s">
        <v>95</v>
      </c>
      <c r="D37" s="3">
        <v>0.2</v>
      </c>
      <c r="E37" s="9">
        <v>620</v>
      </c>
      <c r="F37" s="3">
        <f t="shared" si="2"/>
        <v>124</v>
      </c>
      <c r="G37" s="69" t="s">
        <v>310</v>
      </c>
      <c r="H37" s="69" t="s">
        <v>68</v>
      </c>
      <c r="I37" s="69" t="s">
        <v>328</v>
      </c>
      <c r="J37" s="108">
        <f t="shared" si="4"/>
        <v>757.54836000000012</v>
      </c>
      <c r="K37" s="115">
        <f t="shared" si="3"/>
        <v>81.842959834273799</v>
      </c>
    </row>
    <row r="38" spans="1:11" ht="31.5" x14ac:dyDescent="0.25">
      <c r="A38" s="3">
        <v>8</v>
      </c>
      <c r="B38" s="15" t="s">
        <v>233</v>
      </c>
      <c r="C38" s="3" t="s">
        <v>26</v>
      </c>
      <c r="D38" s="3">
        <v>0.3</v>
      </c>
      <c r="E38" s="9">
        <v>620</v>
      </c>
      <c r="F38" s="3">
        <f t="shared" si="2"/>
        <v>186</v>
      </c>
      <c r="G38" s="69" t="s">
        <v>310</v>
      </c>
      <c r="H38" s="69" t="s">
        <v>68</v>
      </c>
      <c r="I38" s="69" t="s">
        <v>328</v>
      </c>
      <c r="J38" s="108">
        <f t="shared" si="4"/>
        <v>757.54836000000012</v>
      </c>
      <c r="K38" s="115">
        <f t="shared" si="3"/>
        <v>81.842959834273799</v>
      </c>
    </row>
    <row r="39" spans="1:11" x14ac:dyDescent="0.25">
      <c r="A39" s="3">
        <v>9</v>
      </c>
      <c r="B39" s="15" t="s">
        <v>234</v>
      </c>
      <c r="C39" s="3" t="s">
        <v>26</v>
      </c>
      <c r="D39" s="3">
        <v>0.3</v>
      </c>
      <c r="E39" s="9">
        <v>620</v>
      </c>
      <c r="F39" s="3">
        <f t="shared" si="2"/>
        <v>186</v>
      </c>
      <c r="G39" s="69" t="s">
        <v>310</v>
      </c>
      <c r="H39" s="69" t="s">
        <v>68</v>
      </c>
      <c r="I39" s="69" t="s">
        <v>328</v>
      </c>
      <c r="J39" s="108">
        <f t="shared" si="4"/>
        <v>757.54836000000012</v>
      </c>
      <c r="K39" s="115">
        <f t="shared" si="3"/>
        <v>81.842959834273799</v>
      </c>
    </row>
    <row r="40" spans="1:11" x14ac:dyDescent="0.25">
      <c r="A40" s="2"/>
      <c r="B40" s="20" t="s">
        <v>13</v>
      </c>
      <c r="C40" s="3"/>
      <c r="D40" s="4">
        <f>SUM(D31:D39)</f>
        <v>3.6999999999999993</v>
      </c>
      <c r="E40" s="4"/>
      <c r="F40" s="4">
        <f>SUM(F31:F39)</f>
        <v>2544</v>
      </c>
      <c r="G40" s="19"/>
      <c r="H40" s="19"/>
      <c r="I40" s="19"/>
      <c r="J40" s="131"/>
      <c r="K40" s="132"/>
    </row>
    <row r="41" spans="1:11" ht="15.75" customHeight="1" x14ac:dyDescent="0.25">
      <c r="A41" s="144" t="s">
        <v>298</v>
      </c>
      <c r="B41" s="144"/>
      <c r="C41" s="144"/>
      <c r="D41" s="144"/>
      <c r="E41" s="144"/>
      <c r="F41" s="144"/>
      <c r="G41" s="19"/>
      <c r="H41" s="19"/>
      <c r="I41" s="19"/>
      <c r="J41" s="131"/>
      <c r="K41" s="132"/>
    </row>
    <row r="42" spans="1:11" x14ac:dyDescent="0.25">
      <c r="A42" s="3">
        <v>1</v>
      </c>
      <c r="B42" s="2" t="s">
        <v>16</v>
      </c>
      <c r="C42" s="3" t="s">
        <v>6</v>
      </c>
      <c r="D42" s="3">
        <v>0.3</v>
      </c>
      <c r="E42" s="9">
        <v>620</v>
      </c>
      <c r="F42" s="3">
        <f>ROUND(D42*E42,0)</f>
        <v>186</v>
      </c>
      <c r="G42" s="95" t="s">
        <v>327</v>
      </c>
      <c r="H42" s="9" t="s">
        <v>62</v>
      </c>
      <c r="I42" s="9" t="s">
        <v>332</v>
      </c>
      <c r="J42" s="130">
        <f>0.796*1137.46</f>
        <v>905.41816000000006</v>
      </c>
      <c r="K42" s="115">
        <f>E42/(J42/100)</f>
        <v>68.476647298525577</v>
      </c>
    </row>
    <row r="43" spans="1:11" ht="16.5" thickBot="1" x14ac:dyDescent="0.3">
      <c r="A43" s="3">
        <v>2</v>
      </c>
      <c r="B43" s="2" t="s">
        <v>38</v>
      </c>
      <c r="C43" s="3" t="s">
        <v>112</v>
      </c>
      <c r="D43" s="3">
        <v>0.3</v>
      </c>
      <c r="E43" s="9">
        <v>620</v>
      </c>
      <c r="F43" s="3">
        <f>ROUND(D43*E43,0)</f>
        <v>186</v>
      </c>
      <c r="G43" s="69" t="s">
        <v>337</v>
      </c>
      <c r="H43" s="69" t="s">
        <v>67</v>
      </c>
      <c r="I43" s="69" t="s">
        <v>332</v>
      </c>
      <c r="J43" s="109">
        <f>0.796*1137.46</f>
        <v>905.41816000000006</v>
      </c>
      <c r="K43" s="115">
        <f>E43/(J43/100)</f>
        <v>68.476647298525577</v>
      </c>
    </row>
    <row r="44" spans="1:11" ht="16.5" thickBot="1" x14ac:dyDescent="0.3">
      <c r="A44" s="3">
        <v>3</v>
      </c>
      <c r="B44" s="2" t="s">
        <v>210</v>
      </c>
      <c r="C44" s="3" t="s">
        <v>211</v>
      </c>
      <c r="D44" s="3">
        <v>0.7</v>
      </c>
      <c r="E44" s="9">
        <v>690</v>
      </c>
      <c r="F44" s="3">
        <f>ROUND(D44*E44,0)</f>
        <v>483</v>
      </c>
      <c r="G44" s="69" t="s">
        <v>63</v>
      </c>
      <c r="H44" s="69" t="s">
        <v>67</v>
      </c>
      <c r="I44" s="69" t="s">
        <v>336</v>
      </c>
      <c r="J44" s="109">
        <f>0.623*1137.46</f>
        <v>708.63758000000007</v>
      </c>
      <c r="K44" s="115">
        <f>E44/(J44/100)</f>
        <v>97.36994191022157</v>
      </c>
    </row>
    <row r="45" spans="1:11" ht="16.5" thickBot="1" x14ac:dyDescent="0.3">
      <c r="A45" s="3">
        <v>4</v>
      </c>
      <c r="B45" s="2" t="s">
        <v>156</v>
      </c>
      <c r="C45" s="3" t="s">
        <v>18</v>
      </c>
      <c r="D45" s="3">
        <v>1</v>
      </c>
      <c r="E45" s="9">
        <v>620</v>
      </c>
      <c r="F45" s="3">
        <f>ROUND(D45*E45,0)</f>
        <v>620</v>
      </c>
      <c r="G45" s="67" t="s">
        <v>330</v>
      </c>
      <c r="H45" s="67" t="s">
        <v>64</v>
      </c>
      <c r="I45" s="67" t="s">
        <v>63</v>
      </c>
      <c r="J45" s="109">
        <f>0.57*1137.46</f>
        <v>648.35219999999993</v>
      </c>
      <c r="K45" s="115">
        <f>F45/D45/(J45/100)</f>
        <v>95.627037280046267</v>
      </c>
    </row>
    <row r="46" spans="1:11" ht="16.5" thickBot="1" x14ac:dyDescent="0.3">
      <c r="A46" s="3">
        <v>5</v>
      </c>
      <c r="B46" s="2" t="s">
        <v>19</v>
      </c>
      <c r="C46" s="3" t="s">
        <v>228</v>
      </c>
      <c r="D46" s="3">
        <v>1</v>
      </c>
      <c r="E46" s="9">
        <v>620</v>
      </c>
      <c r="F46" s="3">
        <f>ROUND(D46*E46,0)</f>
        <v>620</v>
      </c>
      <c r="G46" s="67" t="s">
        <v>330</v>
      </c>
      <c r="H46" s="67" t="s">
        <v>62</v>
      </c>
      <c r="I46" s="67" t="s">
        <v>309</v>
      </c>
      <c r="J46" s="109">
        <f>0.513*1137.46</f>
        <v>583.51697999999999</v>
      </c>
      <c r="K46" s="115">
        <f>E46/(J46/100)</f>
        <v>106.25226364449583</v>
      </c>
    </row>
    <row r="47" spans="1:11" x14ac:dyDescent="0.25">
      <c r="A47" s="3"/>
      <c r="B47" s="14" t="s">
        <v>13</v>
      </c>
      <c r="C47" s="3"/>
      <c r="D47" s="4">
        <f>SUM(D42:D46)</f>
        <v>3.3</v>
      </c>
      <c r="E47" s="4"/>
      <c r="F47" s="4">
        <f>SUM(F42:F46)</f>
        <v>2095</v>
      </c>
      <c r="G47" s="19"/>
      <c r="H47" s="19"/>
      <c r="I47" s="19"/>
      <c r="J47" s="131"/>
      <c r="K47" s="132"/>
    </row>
    <row r="48" spans="1:11" x14ac:dyDescent="0.25">
      <c r="A48" s="144" t="s">
        <v>299</v>
      </c>
      <c r="B48" s="144"/>
      <c r="C48" s="144"/>
      <c r="D48" s="144"/>
      <c r="E48" s="144"/>
      <c r="F48" s="144"/>
      <c r="G48" s="19"/>
      <c r="H48" s="19"/>
      <c r="I48" s="19"/>
      <c r="J48" s="131"/>
      <c r="K48" s="132"/>
    </row>
    <row r="49" spans="1:11" ht="16.5" thickBot="1" x14ac:dyDescent="0.3">
      <c r="A49" s="3">
        <v>1</v>
      </c>
      <c r="B49" s="2" t="s">
        <v>22</v>
      </c>
      <c r="C49" s="3" t="s">
        <v>23</v>
      </c>
      <c r="D49" s="3">
        <v>5</v>
      </c>
      <c r="E49" s="9">
        <v>620</v>
      </c>
      <c r="F49" s="3">
        <f t="shared" ref="F49:F58" si="5">ROUND(E49*D49,0)</f>
        <v>3100</v>
      </c>
      <c r="G49" s="67" t="s">
        <v>69</v>
      </c>
      <c r="H49" s="67" t="s">
        <v>338</v>
      </c>
      <c r="I49" s="67" t="s">
        <v>141</v>
      </c>
      <c r="J49" s="109">
        <f>0.582*1137.46</f>
        <v>662.00171999999998</v>
      </c>
      <c r="K49" s="115">
        <f>E49/(J49/100)</f>
        <v>93.655345789736018</v>
      </c>
    </row>
    <row r="50" spans="1:11" ht="16.5" thickBot="1" x14ac:dyDescent="0.3">
      <c r="A50" s="3">
        <v>2</v>
      </c>
      <c r="B50" s="2" t="s">
        <v>22</v>
      </c>
      <c r="C50" s="3" t="s">
        <v>23</v>
      </c>
      <c r="D50" s="3">
        <v>2</v>
      </c>
      <c r="E50" s="9">
        <v>620</v>
      </c>
      <c r="F50" s="3">
        <f t="shared" si="5"/>
        <v>1240</v>
      </c>
      <c r="G50" s="67" t="s">
        <v>69</v>
      </c>
      <c r="H50" s="67" t="s">
        <v>338</v>
      </c>
      <c r="I50" s="67" t="s">
        <v>141</v>
      </c>
      <c r="J50" s="109">
        <f>0.582*1137.46</f>
        <v>662.00171999999998</v>
      </c>
      <c r="K50" s="115">
        <f>E50/(J50/100)</f>
        <v>93.655345789736018</v>
      </c>
    </row>
    <row r="51" spans="1:11" ht="49.5" customHeight="1" thickBot="1" x14ac:dyDescent="0.3">
      <c r="A51" s="3">
        <v>3</v>
      </c>
      <c r="B51" s="2" t="s">
        <v>54</v>
      </c>
      <c r="C51" s="3" t="s">
        <v>55</v>
      </c>
      <c r="D51" s="3">
        <v>0.75</v>
      </c>
      <c r="E51" s="9" t="s">
        <v>400</v>
      </c>
      <c r="F51" s="3">
        <f>D51*620</f>
        <v>465</v>
      </c>
      <c r="G51" s="67" t="s">
        <v>69</v>
      </c>
      <c r="H51" s="67" t="s">
        <v>338</v>
      </c>
      <c r="I51" s="67" t="s">
        <v>141</v>
      </c>
      <c r="J51" s="109">
        <f>0.582*1137.46</f>
        <v>662.00171999999998</v>
      </c>
      <c r="K51" s="115">
        <f>F51/D51/(J51/100)</f>
        <v>93.655345789736018</v>
      </c>
    </row>
    <row r="52" spans="1:11" ht="32.25" thickBot="1" x14ac:dyDescent="0.3">
      <c r="A52" s="3">
        <v>4</v>
      </c>
      <c r="B52" s="2" t="s">
        <v>295</v>
      </c>
      <c r="C52" s="3" t="s">
        <v>147</v>
      </c>
      <c r="D52" s="3">
        <v>3</v>
      </c>
      <c r="E52" s="9">
        <v>620</v>
      </c>
      <c r="F52" s="3">
        <f t="shared" si="5"/>
        <v>1860</v>
      </c>
      <c r="G52" s="67" t="s">
        <v>69</v>
      </c>
      <c r="H52" s="67" t="s">
        <v>338</v>
      </c>
      <c r="I52" s="67" t="s">
        <v>141</v>
      </c>
      <c r="J52" s="109">
        <f>0.582*1137.46</f>
        <v>662.00171999999998</v>
      </c>
      <c r="K52" s="115">
        <f>E52/(J52/100)</f>
        <v>93.655345789736018</v>
      </c>
    </row>
    <row r="53" spans="1:11" ht="16.5" thickBot="1" x14ac:dyDescent="0.3">
      <c r="A53" s="3">
        <v>5</v>
      </c>
      <c r="B53" s="8" t="s">
        <v>349</v>
      </c>
      <c r="C53" s="12">
        <v>222146</v>
      </c>
      <c r="D53" s="3">
        <v>0.8</v>
      </c>
      <c r="E53" s="9">
        <v>620</v>
      </c>
      <c r="F53" s="3">
        <f>ROUND(E53*D53,0)</f>
        <v>496</v>
      </c>
      <c r="G53" s="67" t="s">
        <v>318</v>
      </c>
      <c r="H53" s="67" t="s">
        <v>339</v>
      </c>
      <c r="I53" s="67" t="s">
        <v>328</v>
      </c>
      <c r="J53" s="109">
        <f>0.666*1137.46</f>
        <v>757.54836000000012</v>
      </c>
      <c r="K53" s="115">
        <f>E53/(J53/100)</f>
        <v>81.842959834273799</v>
      </c>
    </row>
    <row r="54" spans="1:11" ht="16.5" thickBot="1" x14ac:dyDescent="0.3">
      <c r="A54" s="3">
        <v>6</v>
      </c>
      <c r="B54" s="2" t="s">
        <v>229</v>
      </c>
      <c r="C54" s="3" t="s">
        <v>230</v>
      </c>
      <c r="D54" s="3">
        <v>0.7</v>
      </c>
      <c r="E54" s="9">
        <v>620</v>
      </c>
      <c r="F54" s="3">
        <f t="shared" si="5"/>
        <v>434</v>
      </c>
      <c r="G54" s="67" t="s">
        <v>141</v>
      </c>
      <c r="H54" s="67" t="s">
        <v>70</v>
      </c>
      <c r="I54" s="67" t="s">
        <v>63</v>
      </c>
      <c r="J54" s="109">
        <f>0.57*1137.46</f>
        <v>648.35219999999993</v>
      </c>
      <c r="K54" s="115">
        <f>E54/(J54/100)</f>
        <v>95.627037280046267</v>
      </c>
    </row>
    <row r="55" spans="1:11" ht="16.5" thickBot="1" x14ac:dyDescent="0.3">
      <c r="A55" s="3">
        <v>7</v>
      </c>
      <c r="B55" s="2" t="s">
        <v>17</v>
      </c>
      <c r="C55" s="3" t="s">
        <v>18</v>
      </c>
      <c r="D55" s="3">
        <f>1+1</f>
        <v>2</v>
      </c>
      <c r="E55" s="9">
        <v>620</v>
      </c>
      <c r="F55" s="3">
        <f t="shared" si="5"/>
        <v>1240</v>
      </c>
      <c r="G55" s="67" t="s">
        <v>330</v>
      </c>
      <c r="H55" s="67" t="s">
        <v>64</v>
      </c>
      <c r="I55" s="67" t="s">
        <v>63</v>
      </c>
      <c r="J55" s="109">
        <f>0.57*1137.46</f>
        <v>648.35219999999993</v>
      </c>
      <c r="K55" s="115">
        <f>F55/D55/(J55/100)</f>
        <v>95.627037280046267</v>
      </c>
    </row>
    <row r="56" spans="1:11" ht="16.5" thickBot="1" x14ac:dyDescent="0.3">
      <c r="A56" s="3">
        <v>8</v>
      </c>
      <c r="B56" s="2" t="s">
        <v>19</v>
      </c>
      <c r="C56" s="3" t="s">
        <v>20</v>
      </c>
      <c r="D56" s="3">
        <v>1</v>
      </c>
      <c r="E56" s="9">
        <v>620</v>
      </c>
      <c r="F56" s="3">
        <f t="shared" si="5"/>
        <v>620</v>
      </c>
      <c r="G56" s="67" t="s">
        <v>330</v>
      </c>
      <c r="H56" s="67" t="s">
        <v>62</v>
      </c>
      <c r="I56" s="67" t="s">
        <v>309</v>
      </c>
      <c r="J56" s="109">
        <f>0.513*1137.46</f>
        <v>583.51697999999999</v>
      </c>
      <c r="K56" s="115">
        <f>E56/(J56/100)</f>
        <v>106.25226364449583</v>
      </c>
    </row>
    <row r="57" spans="1:11" ht="16.5" thickBot="1" x14ac:dyDescent="0.3">
      <c r="A57" s="3">
        <v>9</v>
      </c>
      <c r="B57" s="2" t="s">
        <v>403</v>
      </c>
      <c r="C57" s="3" t="s">
        <v>20</v>
      </c>
      <c r="D57" s="3">
        <v>1</v>
      </c>
      <c r="E57" s="9">
        <v>620</v>
      </c>
      <c r="F57" s="3">
        <f t="shared" ref="F57" si="6">ROUND(E57*D57,0)</f>
        <v>620</v>
      </c>
      <c r="G57" s="67" t="s">
        <v>330</v>
      </c>
      <c r="H57" s="67" t="s">
        <v>62</v>
      </c>
      <c r="I57" s="67" t="s">
        <v>309</v>
      </c>
      <c r="J57" s="109">
        <f>0.513*1137.46</f>
        <v>583.51697999999999</v>
      </c>
      <c r="K57" s="115">
        <f>E57/(J57/100)</f>
        <v>106.25226364449583</v>
      </c>
    </row>
    <row r="58" spans="1:11" ht="16.5" thickBot="1" x14ac:dyDescent="0.3">
      <c r="A58" s="3">
        <v>10</v>
      </c>
      <c r="B58" s="2" t="s">
        <v>90</v>
      </c>
      <c r="C58" s="3" t="s">
        <v>91</v>
      </c>
      <c r="D58" s="3">
        <v>1</v>
      </c>
      <c r="E58" s="9">
        <v>620</v>
      </c>
      <c r="F58" s="3">
        <f t="shared" si="5"/>
        <v>620</v>
      </c>
      <c r="G58" s="69" t="s">
        <v>330</v>
      </c>
      <c r="H58" s="69" t="s">
        <v>67</v>
      </c>
      <c r="I58" s="69" t="s">
        <v>60</v>
      </c>
      <c r="J58" s="109">
        <f>0.513*1137.46</f>
        <v>583.51697999999999</v>
      </c>
      <c r="K58" s="115">
        <f>E58/(J58/100)</f>
        <v>106.25226364449583</v>
      </c>
    </row>
    <row r="59" spans="1:11" x14ac:dyDescent="0.25">
      <c r="A59" s="2"/>
      <c r="B59" s="14" t="s">
        <v>13</v>
      </c>
      <c r="C59" s="3"/>
      <c r="D59" s="4">
        <f>SUM(D49:D58)</f>
        <v>17.25</v>
      </c>
      <c r="E59" s="4"/>
      <c r="F59" s="4">
        <f>SUM(F49:F58)</f>
        <v>10695</v>
      </c>
      <c r="G59" s="19"/>
      <c r="H59" s="19"/>
      <c r="I59" s="19"/>
      <c r="J59" s="131"/>
      <c r="K59" s="131"/>
    </row>
  </sheetData>
  <mergeCells count="11">
    <mergeCell ref="A4:F4"/>
    <mergeCell ref="A8:F8"/>
    <mergeCell ref="A18:F18"/>
    <mergeCell ref="A2:F2"/>
    <mergeCell ref="A1:H1"/>
    <mergeCell ref="A48:F48"/>
    <mergeCell ref="A21:F21"/>
    <mergeCell ref="A24:F24"/>
    <mergeCell ref="A27:F27"/>
    <mergeCell ref="A30:F30"/>
    <mergeCell ref="A41:F41"/>
  </mergeCells>
  <phoneticPr fontId="16" type="noConversion"/>
  <pageMargins left="0.7" right="0.7" top="0.75" bottom="0.75" header="0.3" footer="0.3"/>
  <pageSetup paperSize="9" scale="56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0"/>
    <pageSetUpPr fitToPage="1"/>
  </sheetPr>
  <dimension ref="A1:K42"/>
  <sheetViews>
    <sheetView zoomScale="90" zoomScaleNormal="90" workbookViewId="0">
      <selection sqref="A1:H1"/>
    </sheetView>
  </sheetViews>
  <sheetFormatPr defaultRowHeight="15.75" x14ac:dyDescent="0.25"/>
  <cols>
    <col min="2" max="2" width="25.42578125" customWidth="1"/>
    <col min="3" max="4" width="11" customWidth="1"/>
    <col min="5" max="5" width="12.85546875" customWidth="1"/>
    <col min="6" max="6" width="12.7109375" customWidth="1"/>
    <col min="8" max="8" width="12.7109375" customWidth="1"/>
    <col min="9" max="9" width="13.85546875" customWidth="1"/>
    <col min="10" max="10" width="16.140625" style="71" customWidth="1"/>
    <col min="11" max="11" width="14.7109375" customWidth="1"/>
  </cols>
  <sheetData>
    <row r="1" spans="1:11" s="76" customFormat="1" ht="15.75" customHeight="1" x14ac:dyDescent="0.25">
      <c r="A1" s="148" t="s">
        <v>420</v>
      </c>
      <c r="B1" s="148"/>
      <c r="C1" s="148"/>
      <c r="D1" s="148"/>
      <c r="E1" s="148"/>
      <c r="F1" s="148"/>
      <c r="G1" s="148"/>
      <c r="H1" s="148"/>
      <c r="J1" s="99"/>
    </row>
    <row r="2" spans="1:11" ht="33" customHeight="1" x14ac:dyDescent="0.25">
      <c r="A2" s="146" t="s">
        <v>362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323</v>
      </c>
      <c r="K3" s="26" t="s">
        <v>324</v>
      </c>
    </row>
    <row r="4" spans="1:11" ht="15.75" customHeight="1" x14ac:dyDescent="0.25">
      <c r="A4" s="175" t="s">
        <v>107</v>
      </c>
      <c r="B4" s="176"/>
      <c r="C4" s="176"/>
      <c r="D4" s="176"/>
      <c r="E4" s="176"/>
      <c r="F4" s="176"/>
      <c r="G4" s="19"/>
      <c r="H4" s="19"/>
      <c r="I4" s="19"/>
      <c r="J4" s="131"/>
      <c r="K4" s="19"/>
    </row>
    <row r="5" spans="1:11" x14ac:dyDescent="0.25">
      <c r="A5" s="3">
        <v>1</v>
      </c>
      <c r="B5" s="8" t="s">
        <v>5</v>
      </c>
      <c r="C5" s="3" t="s">
        <v>6</v>
      </c>
      <c r="D5" s="3">
        <v>1</v>
      </c>
      <c r="E5" s="3">
        <v>859</v>
      </c>
      <c r="F5" s="3">
        <f>ROUND(D5*E5,0)</f>
        <v>859</v>
      </c>
      <c r="G5" s="95" t="s">
        <v>327</v>
      </c>
      <c r="H5" s="9" t="s">
        <v>62</v>
      </c>
      <c r="I5" s="9" t="s">
        <v>332</v>
      </c>
      <c r="J5" s="130">
        <f>0.796*1137.46</f>
        <v>905.41816000000006</v>
      </c>
      <c r="K5" s="115">
        <f>E5/(J5/100)</f>
        <v>94.873290370053994</v>
      </c>
    </row>
    <row r="6" spans="1:11" x14ac:dyDescent="0.25">
      <c r="A6" s="3"/>
      <c r="B6" s="60" t="s">
        <v>13</v>
      </c>
      <c r="C6" s="3"/>
      <c r="D6" s="61">
        <f>SUM(D5)</f>
        <v>1</v>
      </c>
      <c r="E6" s="3"/>
      <c r="F6" s="26">
        <f>SUM(F5)</f>
        <v>859</v>
      </c>
      <c r="G6" s="19"/>
      <c r="H6" s="19"/>
      <c r="I6" s="19"/>
      <c r="J6" s="131"/>
      <c r="K6" s="121"/>
    </row>
    <row r="7" spans="1:11" ht="15.75" customHeight="1" x14ac:dyDescent="0.25">
      <c r="A7" s="154" t="s">
        <v>29</v>
      </c>
      <c r="B7" s="155"/>
      <c r="C7" s="155"/>
      <c r="D7" s="155"/>
      <c r="E7" s="155"/>
      <c r="F7" s="155"/>
      <c r="G7" s="19"/>
      <c r="H7" s="19"/>
      <c r="I7" s="19"/>
      <c r="J7" s="131"/>
      <c r="K7" s="121"/>
    </row>
    <row r="8" spans="1:11" ht="16.5" thickBot="1" x14ac:dyDescent="0.3">
      <c r="A8" s="1">
        <v>1</v>
      </c>
      <c r="B8" s="11" t="s">
        <v>71</v>
      </c>
      <c r="C8" s="44" t="s">
        <v>72</v>
      </c>
      <c r="D8" s="1">
        <v>1</v>
      </c>
      <c r="E8" s="1">
        <v>1002</v>
      </c>
      <c r="F8" s="3">
        <f t="shared" ref="F8:F14" si="0">ROUND(D8*E8,0)</f>
        <v>1002</v>
      </c>
      <c r="G8" s="69" t="s">
        <v>63</v>
      </c>
      <c r="H8" s="69" t="s">
        <v>208</v>
      </c>
      <c r="I8" s="69" t="s">
        <v>329</v>
      </c>
      <c r="J8" s="109">
        <f>1.017*1137.46</f>
        <v>1156.79682</v>
      </c>
      <c r="K8" s="115">
        <f>E8/(J8/100)</f>
        <v>86.618495372419844</v>
      </c>
    </row>
    <row r="9" spans="1:11" ht="47.25" x14ac:dyDescent="0.25">
      <c r="A9" s="1">
        <v>2</v>
      </c>
      <c r="B9" s="8" t="s">
        <v>236</v>
      </c>
      <c r="C9" s="3" t="s">
        <v>237</v>
      </c>
      <c r="D9" s="3">
        <v>2</v>
      </c>
      <c r="E9" s="3">
        <v>690</v>
      </c>
      <c r="F9" s="3">
        <f>ROUND(D9*E9,0)</f>
        <v>1380</v>
      </c>
      <c r="G9" s="67" t="s">
        <v>330</v>
      </c>
      <c r="H9" s="67" t="s">
        <v>208</v>
      </c>
      <c r="I9" s="67" t="s">
        <v>141</v>
      </c>
      <c r="J9" s="108">
        <f>0.582*1137.46</f>
        <v>662.00171999999998</v>
      </c>
      <c r="K9" s="115">
        <f>E9/(J9/100)</f>
        <v>104.22933644341589</v>
      </c>
    </row>
    <row r="10" spans="1:11" ht="30" customHeight="1" thickBot="1" x14ac:dyDescent="0.3">
      <c r="A10" s="1">
        <v>3</v>
      </c>
      <c r="B10" s="62" t="s">
        <v>74</v>
      </c>
      <c r="C10" s="3" t="s">
        <v>65</v>
      </c>
      <c r="D10" s="3">
        <v>1</v>
      </c>
      <c r="E10" s="3">
        <v>670</v>
      </c>
      <c r="F10" s="3">
        <f>ROUND(D10*E10,0)</f>
        <v>670</v>
      </c>
      <c r="G10" s="67" t="s">
        <v>330</v>
      </c>
      <c r="H10" s="67" t="s">
        <v>64</v>
      </c>
      <c r="I10" s="67" t="s">
        <v>63</v>
      </c>
      <c r="J10" s="109">
        <f>0.57*1137.46</f>
        <v>648.35219999999993</v>
      </c>
      <c r="K10" s="115">
        <f>F10/D10/(J10/100)</f>
        <v>103.33889512521128</v>
      </c>
    </row>
    <row r="11" spans="1:11" ht="16.5" thickBot="1" x14ac:dyDescent="0.3">
      <c r="A11" s="1">
        <v>4</v>
      </c>
      <c r="B11" s="8" t="s">
        <v>7</v>
      </c>
      <c r="C11" s="3" t="s">
        <v>8</v>
      </c>
      <c r="D11" s="3">
        <v>0.6</v>
      </c>
      <c r="E11" s="9">
        <v>620</v>
      </c>
      <c r="F11" s="3">
        <f t="shared" si="0"/>
        <v>372</v>
      </c>
      <c r="G11" s="67" t="s">
        <v>330</v>
      </c>
      <c r="H11" s="67" t="s">
        <v>64</v>
      </c>
      <c r="I11" s="67" t="s">
        <v>63</v>
      </c>
      <c r="J11" s="109">
        <f>0.57*1137.46</f>
        <v>648.35219999999993</v>
      </c>
      <c r="K11" s="115">
        <f>E11/(J11/100)</f>
        <v>95.627037280046267</v>
      </c>
    </row>
    <row r="12" spans="1:11" ht="16.5" thickBot="1" x14ac:dyDescent="0.3">
      <c r="A12" s="1">
        <v>5</v>
      </c>
      <c r="B12" s="8" t="s">
        <v>9</v>
      </c>
      <c r="C12" s="3" t="s">
        <v>10</v>
      </c>
      <c r="D12" s="3">
        <v>2</v>
      </c>
      <c r="E12" s="9">
        <v>620</v>
      </c>
      <c r="F12" s="3">
        <f t="shared" si="0"/>
        <v>1240</v>
      </c>
      <c r="G12" s="67" t="s">
        <v>330</v>
      </c>
      <c r="H12" s="67" t="s">
        <v>67</v>
      </c>
      <c r="I12" s="67" t="s">
        <v>60</v>
      </c>
      <c r="J12" s="109">
        <f>0.513*1137.46</f>
        <v>583.51697999999999</v>
      </c>
      <c r="K12" s="115">
        <f>E12/(J12/100)</f>
        <v>106.25226364449583</v>
      </c>
    </row>
    <row r="13" spans="1:11" ht="16.5" thickBot="1" x14ac:dyDescent="0.3">
      <c r="A13" s="1">
        <v>6</v>
      </c>
      <c r="B13" s="8" t="s">
        <v>110</v>
      </c>
      <c r="C13" s="3" t="s">
        <v>111</v>
      </c>
      <c r="D13" s="3">
        <v>1</v>
      </c>
      <c r="E13" s="9">
        <v>620</v>
      </c>
      <c r="F13" s="3">
        <f>ROUND(D13*E13,0)</f>
        <v>620</v>
      </c>
      <c r="G13" s="69" t="s">
        <v>330</v>
      </c>
      <c r="H13" s="69" t="s">
        <v>67</v>
      </c>
      <c r="I13" s="69" t="s">
        <v>60</v>
      </c>
      <c r="J13" s="109">
        <f>0.513*1137.46</f>
        <v>583.51697999999999</v>
      </c>
      <c r="K13" s="115">
        <f>F13/D13/(J13/100)</f>
        <v>106.25226364449583</v>
      </c>
    </row>
    <row r="14" spans="1:11" ht="16.5" thickBot="1" x14ac:dyDescent="0.3">
      <c r="A14" s="1">
        <v>7</v>
      </c>
      <c r="B14" s="8" t="s">
        <v>155</v>
      </c>
      <c r="C14" s="3" t="s">
        <v>12</v>
      </c>
      <c r="D14" s="3">
        <v>1</v>
      </c>
      <c r="E14" s="9">
        <v>620</v>
      </c>
      <c r="F14" s="3">
        <f t="shared" si="0"/>
        <v>620</v>
      </c>
      <c r="G14" s="67" t="s">
        <v>330</v>
      </c>
      <c r="H14" s="67" t="s">
        <v>67</v>
      </c>
      <c r="I14" s="67" t="s">
        <v>60</v>
      </c>
      <c r="J14" s="109">
        <f>0.513*1137.46</f>
        <v>583.51697999999999</v>
      </c>
      <c r="K14" s="115">
        <f>E14/(J14/100)</f>
        <v>106.25226364449583</v>
      </c>
    </row>
    <row r="15" spans="1:11" ht="16.5" thickBot="1" x14ac:dyDescent="0.3">
      <c r="A15" s="1">
        <v>8</v>
      </c>
      <c r="B15" s="62" t="s">
        <v>31</v>
      </c>
      <c r="C15" s="3" t="s">
        <v>128</v>
      </c>
      <c r="D15" s="3">
        <v>1</v>
      </c>
      <c r="E15" s="3">
        <v>710</v>
      </c>
      <c r="F15" s="3">
        <f>ROUND(D15*E15,0)</f>
        <v>710</v>
      </c>
      <c r="G15" s="67" t="s">
        <v>331</v>
      </c>
      <c r="H15" s="67" t="s">
        <v>67</v>
      </c>
      <c r="I15" s="67" t="s">
        <v>141</v>
      </c>
      <c r="J15" s="109">
        <f>0.582*1137.46</f>
        <v>662.00171999999998</v>
      </c>
      <c r="K15" s="115">
        <f>F15/D15/(J15/100)</f>
        <v>107.25047663018157</v>
      </c>
    </row>
    <row r="16" spans="1:11" ht="48" thickBot="1" x14ac:dyDescent="0.3">
      <c r="A16" s="1">
        <v>9</v>
      </c>
      <c r="B16" s="8" t="s">
        <v>32</v>
      </c>
      <c r="C16" s="3" t="s">
        <v>33</v>
      </c>
      <c r="D16" s="3">
        <v>1</v>
      </c>
      <c r="E16" s="9" t="s">
        <v>271</v>
      </c>
      <c r="F16" s="9">
        <v>706</v>
      </c>
      <c r="G16" s="67" t="s">
        <v>331</v>
      </c>
      <c r="H16" s="67" t="s">
        <v>64</v>
      </c>
      <c r="I16" s="67" t="s">
        <v>328</v>
      </c>
      <c r="J16" s="109">
        <f>0.666*1137.46</f>
        <v>757.54836000000012</v>
      </c>
      <c r="K16" s="115">
        <f>F16/D16/(J16/100)</f>
        <v>93.195370391931135</v>
      </c>
    </row>
    <row r="17" spans="1:11" x14ac:dyDescent="0.25">
      <c r="A17" s="1"/>
      <c r="B17" s="14" t="s">
        <v>13</v>
      </c>
      <c r="C17" s="3"/>
      <c r="D17" s="4">
        <f>SUM(D8:D16)</f>
        <v>10.6</v>
      </c>
      <c r="E17" s="4"/>
      <c r="F17" s="4">
        <f>SUM(F8:F16)</f>
        <v>7320</v>
      </c>
      <c r="G17" s="19"/>
      <c r="H17" s="19"/>
      <c r="I17" s="19"/>
      <c r="J17" s="131"/>
      <c r="K17" s="121"/>
    </row>
    <row r="18" spans="1:11" ht="15.75" customHeight="1" x14ac:dyDescent="0.25">
      <c r="A18" s="156" t="s">
        <v>396</v>
      </c>
      <c r="B18" s="157"/>
      <c r="C18" s="157"/>
      <c r="D18" s="157"/>
      <c r="E18" s="157"/>
      <c r="F18" s="157"/>
      <c r="G18" s="19"/>
      <c r="H18" s="19"/>
      <c r="I18" s="19"/>
      <c r="J18" s="131"/>
      <c r="K18" s="121"/>
    </row>
    <row r="19" spans="1:11" x14ac:dyDescent="0.25">
      <c r="A19" s="3">
        <v>1</v>
      </c>
      <c r="B19" s="8" t="s">
        <v>244</v>
      </c>
      <c r="C19" s="3" t="s">
        <v>92</v>
      </c>
      <c r="D19" s="3">
        <v>1</v>
      </c>
      <c r="E19" s="9">
        <v>620</v>
      </c>
      <c r="F19" s="3">
        <f>ROUND(E19*D19,0)</f>
        <v>620</v>
      </c>
      <c r="G19" s="69" t="s">
        <v>333</v>
      </c>
      <c r="H19" s="69" t="s">
        <v>86</v>
      </c>
      <c r="I19" s="69" t="s">
        <v>334</v>
      </c>
      <c r="J19" s="108">
        <f>0.85*1137.46</f>
        <v>966.84100000000001</v>
      </c>
      <c r="K19" s="115">
        <f>E19/(J19/100)</f>
        <v>64.126366176031013</v>
      </c>
    </row>
    <row r="20" spans="1:11" x14ac:dyDescent="0.25">
      <c r="A20" s="2"/>
      <c r="B20" s="14" t="s">
        <v>13</v>
      </c>
      <c r="C20" s="4"/>
      <c r="D20" s="4">
        <f>SUM(D19)</f>
        <v>1</v>
      </c>
      <c r="E20" s="4"/>
      <c r="F20" s="4">
        <f>SUM(F19)</f>
        <v>620</v>
      </c>
      <c r="G20" s="19"/>
      <c r="H20" s="19"/>
      <c r="I20" s="19"/>
      <c r="J20" s="131"/>
      <c r="K20" s="121"/>
    </row>
    <row r="21" spans="1:11" x14ac:dyDescent="0.25">
      <c r="A21" s="178" t="s">
        <v>397</v>
      </c>
      <c r="B21" s="179"/>
      <c r="C21" s="179"/>
      <c r="D21" s="179"/>
      <c r="E21" s="179"/>
      <c r="F21" s="179"/>
      <c r="G21" s="19"/>
      <c r="H21" s="19"/>
      <c r="I21" s="19"/>
      <c r="J21" s="131"/>
      <c r="K21" s="121"/>
    </row>
    <row r="22" spans="1:11" ht="63" x14ac:dyDescent="0.25">
      <c r="A22" s="3">
        <v>1</v>
      </c>
      <c r="B22" s="8" t="s">
        <v>398</v>
      </c>
      <c r="C22" s="3" t="s">
        <v>395</v>
      </c>
      <c r="D22" s="3">
        <v>0.9</v>
      </c>
      <c r="E22" s="9">
        <v>620</v>
      </c>
      <c r="F22" s="3">
        <f>ROUND(D22*E22,0)</f>
        <v>558</v>
      </c>
      <c r="G22" s="69" t="s">
        <v>333</v>
      </c>
      <c r="H22" s="67" t="s">
        <v>62</v>
      </c>
      <c r="I22" s="67" t="s">
        <v>332</v>
      </c>
      <c r="J22" s="108">
        <f>0.796*1137.46</f>
        <v>905.41816000000006</v>
      </c>
      <c r="K22" s="115">
        <f>E22/(J22/100)</f>
        <v>68.476647298525577</v>
      </c>
    </row>
    <row r="23" spans="1:11" x14ac:dyDescent="0.25">
      <c r="A23" s="2"/>
      <c r="B23" s="14" t="s">
        <v>13</v>
      </c>
      <c r="C23" s="4"/>
      <c r="D23" s="4">
        <f>SUM(D22)</f>
        <v>0.9</v>
      </c>
      <c r="E23" s="4"/>
      <c r="F23" s="4">
        <f>SUM(F22)</f>
        <v>558</v>
      </c>
      <c r="G23" s="19"/>
      <c r="H23" s="19"/>
      <c r="I23" s="19"/>
      <c r="J23" s="131"/>
      <c r="K23" s="121"/>
    </row>
    <row r="24" spans="1:11" x14ac:dyDescent="0.25">
      <c r="A24" s="145" t="s">
        <v>296</v>
      </c>
      <c r="B24" s="145"/>
      <c r="C24" s="145"/>
      <c r="D24" s="145"/>
      <c r="E24" s="145"/>
      <c r="F24" s="145"/>
      <c r="G24" s="19"/>
      <c r="H24" s="19"/>
      <c r="I24" s="19"/>
      <c r="J24" s="131"/>
      <c r="K24" s="121"/>
    </row>
    <row r="25" spans="1:11" ht="32.25" thickBot="1" x14ac:dyDescent="0.3">
      <c r="A25" s="3">
        <v>1</v>
      </c>
      <c r="B25" s="8" t="s">
        <v>238</v>
      </c>
      <c r="C25" s="3" t="s">
        <v>24</v>
      </c>
      <c r="D25" s="3">
        <v>1</v>
      </c>
      <c r="E25" s="3">
        <v>1020</v>
      </c>
      <c r="F25" s="3">
        <v>1020</v>
      </c>
      <c r="G25" s="69" t="s">
        <v>310</v>
      </c>
      <c r="H25" s="69" t="s">
        <v>345</v>
      </c>
      <c r="I25" s="69" t="s">
        <v>347</v>
      </c>
      <c r="J25" s="109">
        <f>1.23*1137.46</f>
        <v>1399.0758000000001</v>
      </c>
      <c r="K25" s="115">
        <f t="shared" ref="K25:K35" si="1">E25/(J25/100)</f>
        <v>72.905270750877108</v>
      </c>
    </row>
    <row r="26" spans="1:11" x14ac:dyDescent="0.25">
      <c r="A26" s="3">
        <v>2</v>
      </c>
      <c r="B26" s="8" t="s">
        <v>240</v>
      </c>
      <c r="C26" s="3" t="s">
        <v>121</v>
      </c>
      <c r="D26" s="3">
        <v>0.3</v>
      </c>
      <c r="E26" s="9">
        <v>620</v>
      </c>
      <c r="F26" s="3">
        <f>ROUND(D26*E26,0)</f>
        <v>186</v>
      </c>
      <c r="G26" s="69" t="s">
        <v>310</v>
      </c>
      <c r="H26" s="69" t="s">
        <v>68</v>
      </c>
      <c r="I26" s="69" t="s">
        <v>328</v>
      </c>
      <c r="J26" s="108">
        <f t="shared" ref="J26:J35" si="2">0.666*1137.46</f>
        <v>757.54836000000012</v>
      </c>
      <c r="K26" s="115">
        <f t="shared" si="1"/>
        <v>81.842959834273799</v>
      </c>
    </row>
    <row r="27" spans="1:11" x14ac:dyDescent="0.25">
      <c r="A27" s="3">
        <v>3</v>
      </c>
      <c r="B27" s="8" t="s">
        <v>239</v>
      </c>
      <c r="C27" s="3" t="s">
        <v>100</v>
      </c>
      <c r="D27" s="3">
        <v>0.3</v>
      </c>
      <c r="E27" s="9">
        <v>620</v>
      </c>
      <c r="F27" s="3">
        <f t="shared" ref="F27:F35" si="3">ROUND(D27*E27,0)</f>
        <v>186</v>
      </c>
      <c r="G27" s="69" t="s">
        <v>310</v>
      </c>
      <c r="H27" s="69" t="s">
        <v>68</v>
      </c>
      <c r="I27" s="69" t="s">
        <v>328</v>
      </c>
      <c r="J27" s="108">
        <f t="shared" si="2"/>
        <v>757.54836000000012</v>
      </c>
      <c r="K27" s="115">
        <f t="shared" si="1"/>
        <v>81.842959834273799</v>
      </c>
    </row>
    <row r="28" spans="1:11" x14ac:dyDescent="0.25">
      <c r="A28" s="3">
        <v>4</v>
      </c>
      <c r="B28" s="8" t="s">
        <v>239</v>
      </c>
      <c r="C28" s="3" t="s">
        <v>100</v>
      </c>
      <c r="D28" s="3">
        <v>0.3</v>
      </c>
      <c r="E28" s="9">
        <v>620</v>
      </c>
      <c r="F28" s="3">
        <f t="shared" si="3"/>
        <v>186</v>
      </c>
      <c r="G28" s="69" t="s">
        <v>310</v>
      </c>
      <c r="H28" s="69" t="s">
        <v>68</v>
      </c>
      <c r="I28" s="69" t="s">
        <v>328</v>
      </c>
      <c r="J28" s="108">
        <f t="shared" si="2"/>
        <v>757.54836000000012</v>
      </c>
      <c r="K28" s="115">
        <f t="shared" si="1"/>
        <v>81.842959834273799</v>
      </c>
    </row>
    <row r="29" spans="1:11" x14ac:dyDescent="0.25">
      <c r="A29" s="3">
        <v>5</v>
      </c>
      <c r="B29" s="8" t="s">
        <v>99</v>
      </c>
      <c r="C29" s="3" t="s">
        <v>100</v>
      </c>
      <c r="D29" s="3">
        <v>0.2</v>
      </c>
      <c r="E29" s="9">
        <v>620</v>
      </c>
      <c r="F29" s="3">
        <f t="shared" si="3"/>
        <v>124</v>
      </c>
      <c r="G29" s="69" t="s">
        <v>310</v>
      </c>
      <c r="H29" s="69" t="s">
        <v>68</v>
      </c>
      <c r="I29" s="69" t="s">
        <v>328</v>
      </c>
      <c r="J29" s="108">
        <f t="shared" si="2"/>
        <v>757.54836000000012</v>
      </c>
      <c r="K29" s="115">
        <f t="shared" si="1"/>
        <v>81.842959834273799</v>
      </c>
    </row>
    <row r="30" spans="1:11" x14ac:dyDescent="0.25">
      <c r="A30" s="3">
        <v>6</v>
      </c>
      <c r="B30" s="8" t="s">
        <v>99</v>
      </c>
      <c r="C30" s="3" t="s">
        <v>100</v>
      </c>
      <c r="D30" s="3">
        <v>0.3</v>
      </c>
      <c r="E30" s="9">
        <v>620</v>
      </c>
      <c r="F30" s="3">
        <f t="shared" si="3"/>
        <v>186</v>
      </c>
      <c r="G30" s="69" t="s">
        <v>310</v>
      </c>
      <c r="H30" s="69" t="s">
        <v>68</v>
      </c>
      <c r="I30" s="69" t="s">
        <v>328</v>
      </c>
      <c r="J30" s="108">
        <f t="shared" si="2"/>
        <v>757.54836000000012</v>
      </c>
      <c r="K30" s="115">
        <f t="shared" si="1"/>
        <v>81.842959834273799</v>
      </c>
    </row>
    <row r="31" spans="1:11" x14ac:dyDescent="0.25">
      <c r="A31" s="3">
        <v>7</v>
      </c>
      <c r="B31" s="8" t="s">
        <v>239</v>
      </c>
      <c r="C31" s="3" t="s">
        <v>100</v>
      </c>
      <c r="D31" s="3">
        <v>0.3</v>
      </c>
      <c r="E31" s="9">
        <v>620</v>
      </c>
      <c r="F31" s="3">
        <f>ROUND(D31*E31,0)</f>
        <v>186</v>
      </c>
      <c r="G31" s="69" t="s">
        <v>310</v>
      </c>
      <c r="H31" s="69" t="s">
        <v>68</v>
      </c>
      <c r="I31" s="69" t="s">
        <v>328</v>
      </c>
      <c r="J31" s="108">
        <f t="shared" si="2"/>
        <v>757.54836000000012</v>
      </c>
      <c r="K31" s="115">
        <f t="shared" si="1"/>
        <v>81.842959834273799</v>
      </c>
    </row>
    <row r="32" spans="1:11" x14ac:dyDescent="0.25">
      <c r="A32" s="3">
        <v>8</v>
      </c>
      <c r="B32" s="8" t="s">
        <v>94</v>
      </c>
      <c r="C32" s="3" t="s">
        <v>27</v>
      </c>
      <c r="D32" s="3">
        <v>0.3</v>
      </c>
      <c r="E32" s="9">
        <v>620</v>
      </c>
      <c r="F32" s="3">
        <f>ROUND(D32*E32,0)</f>
        <v>186</v>
      </c>
      <c r="G32" s="69" t="s">
        <v>310</v>
      </c>
      <c r="H32" s="69" t="s">
        <v>68</v>
      </c>
      <c r="I32" s="69" t="s">
        <v>328</v>
      </c>
      <c r="J32" s="108">
        <f t="shared" si="2"/>
        <v>757.54836000000012</v>
      </c>
      <c r="K32" s="115">
        <f t="shared" si="1"/>
        <v>81.842959834273799</v>
      </c>
    </row>
    <row r="33" spans="1:11" x14ac:dyDescent="0.25">
      <c r="A33" s="3">
        <v>9</v>
      </c>
      <c r="B33" s="8" t="s">
        <v>241</v>
      </c>
      <c r="C33" s="3" t="s">
        <v>26</v>
      </c>
      <c r="D33" s="3">
        <v>0.3</v>
      </c>
      <c r="E33" s="9">
        <v>620</v>
      </c>
      <c r="F33" s="3">
        <f t="shared" si="3"/>
        <v>186</v>
      </c>
      <c r="G33" s="69" t="s">
        <v>310</v>
      </c>
      <c r="H33" s="69" t="s">
        <v>68</v>
      </c>
      <c r="I33" s="69" t="s">
        <v>328</v>
      </c>
      <c r="J33" s="108">
        <f t="shared" si="2"/>
        <v>757.54836000000012</v>
      </c>
      <c r="K33" s="115">
        <f t="shared" si="1"/>
        <v>81.842959834273799</v>
      </c>
    </row>
    <row r="34" spans="1:11" ht="31.5" x14ac:dyDescent="0.25">
      <c r="A34" s="3">
        <v>10</v>
      </c>
      <c r="B34" s="8" t="s">
        <v>171</v>
      </c>
      <c r="C34" s="3" t="s">
        <v>96</v>
      </c>
      <c r="D34" s="3">
        <v>0.3</v>
      </c>
      <c r="E34" s="9">
        <v>620</v>
      </c>
      <c r="F34" s="3">
        <f t="shared" si="3"/>
        <v>186</v>
      </c>
      <c r="G34" s="69" t="s">
        <v>310</v>
      </c>
      <c r="H34" s="69" t="s">
        <v>68</v>
      </c>
      <c r="I34" s="69" t="s">
        <v>328</v>
      </c>
      <c r="J34" s="108">
        <f t="shared" si="2"/>
        <v>757.54836000000012</v>
      </c>
      <c r="K34" s="115">
        <f t="shared" si="1"/>
        <v>81.842959834273799</v>
      </c>
    </row>
    <row r="35" spans="1:11" x14ac:dyDescent="0.25">
      <c r="A35" s="3">
        <v>11</v>
      </c>
      <c r="B35" s="8" t="s">
        <v>242</v>
      </c>
      <c r="C35" s="3" t="s">
        <v>96</v>
      </c>
      <c r="D35" s="3">
        <v>0.3</v>
      </c>
      <c r="E35" s="9">
        <v>620</v>
      </c>
      <c r="F35" s="3">
        <f t="shared" si="3"/>
        <v>186</v>
      </c>
      <c r="G35" s="69" t="s">
        <v>310</v>
      </c>
      <c r="H35" s="69" t="s">
        <v>68</v>
      </c>
      <c r="I35" s="69" t="s">
        <v>328</v>
      </c>
      <c r="J35" s="108">
        <f t="shared" si="2"/>
        <v>757.54836000000012</v>
      </c>
      <c r="K35" s="115">
        <f t="shared" si="1"/>
        <v>81.842959834273799</v>
      </c>
    </row>
    <row r="36" spans="1:11" x14ac:dyDescent="0.25">
      <c r="A36" s="2"/>
      <c r="B36" s="14" t="s">
        <v>13</v>
      </c>
      <c r="C36" s="3"/>
      <c r="D36" s="4">
        <f>SUM(D25:D35)</f>
        <v>3.899999999999999</v>
      </c>
      <c r="E36" s="4"/>
      <c r="F36" s="4">
        <f>SUM(F25:F35)</f>
        <v>2818</v>
      </c>
      <c r="G36" s="19"/>
      <c r="H36" s="19"/>
      <c r="I36" s="19"/>
      <c r="J36" s="131"/>
      <c r="K36" s="121"/>
    </row>
    <row r="37" spans="1:11" ht="15.75" customHeight="1" x14ac:dyDescent="0.25">
      <c r="A37" s="156" t="s">
        <v>306</v>
      </c>
      <c r="B37" s="157"/>
      <c r="C37" s="157"/>
      <c r="D37" s="157"/>
      <c r="E37" s="157"/>
      <c r="F37" s="157"/>
      <c r="G37" s="19"/>
      <c r="H37" s="19"/>
      <c r="I37" s="19"/>
      <c r="J37" s="131"/>
      <c r="K37" s="121"/>
    </row>
    <row r="38" spans="1:11" x14ac:dyDescent="0.25">
      <c r="A38" s="3">
        <v>1</v>
      </c>
      <c r="B38" s="8" t="s">
        <v>43</v>
      </c>
      <c r="C38" s="3" t="s">
        <v>105</v>
      </c>
      <c r="D38" s="3">
        <v>1</v>
      </c>
      <c r="E38" s="3">
        <v>800</v>
      </c>
      <c r="F38" s="3">
        <f>ROUND(D38*E38,0)</f>
        <v>800</v>
      </c>
      <c r="G38" s="69" t="s">
        <v>310</v>
      </c>
      <c r="H38" s="69" t="s">
        <v>180</v>
      </c>
      <c r="I38" s="69" t="s">
        <v>328</v>
      </c>
      <c r="J38" s="109">
        <f>0.666*1137.46</f>
        <v>757.54836000000012</v>
      </c>
      <c r="K38" s="115">
        <f>E38/(J38/100)</f>
        <v>105.60381914099845</v>
      </c>
    </row>
    <row r="39" spans="1:11" x14ac:dyDescent="0.25">
      <c r="A39" s="185" t="s">
        <v>13</v>
      </c>
      <c r="B39" s="185"/>
      <c r="C39" s="3"/>
      <c r="D39" s="4">
        <f>SUM(D38)</f>
        <v>1</v>
      </c>
      <c r="E39" s="4"/>
      <c r="F39" s="4">
        <f>SUM(F38)</f>
        <v>800</v>
      </c>
      <c r="G39" s="19"/>
      <c r="H39" s="19"/>
      <c r="I39" s="19"/>
      <c r="J39" s="131"/>
      <c r="K39" s="19"/>
    </row>
    <row r="40" spans="1:11" x14ac:dyDescent="0.25">
      <c r="A40" s="25"/>
      <c r="B40" s="25"/>
      <c r="C40" s="25"/>
      <c r="D40" s="30"/>
      <c r="E40" s="5"/>
      <c r="F40" s="13"/>
    </row>
    <row r="41" spans="1:11" hidden="1" x14ac:dyDescent="0.25">
      <c r="A41" s="39"/>
      <c r="B41" s="39"/>
      <c r="C41" s="39"/>
      <c r="D41" s="39"/>
      <c r="E41" s="39"/>
      <c r="F41" s="39">
        <f>F6+F17+F20+F36+F39</f>
        <v>12417</v>
      </c>
    </row>
    <row r="42" spans="1:11" x14ac:dyDescent="0.25">
      <c r="A42" s="39"/>
      <c r="B42" s="39"/>
      <c r="C42" s="39"/>
      <c r="D42" s="39"/>
      <c r="E42" s="39"/>
      <c r="F42" s="39"/>
    </row>
  </sheetData>
  <mergeCells count="9">
    <mergeCell ref="A1:H1"/>
    <mergeCell ref="A7:F7"/>
    <mergeCell ref="A18:F18"/>
    <mergeCell ref="A2:F2"/>
    <mergeCell ref="A39:B39"/>
    <mergeCell ref="A24:F24"/>
    <mergeCell ref="A4:F4"/>
    <mergeCell ref="A21:F21"/>
    <mergeCell ref="A37:F37"/>
  </mergeCells>
  <phoneticPr fontId="16" type="noConversion"/>
  <pageMargins left="0.7" right="0.7" top="0.75" bottom="0.75" header="0.3" footer="0.3"/>
  <pageSetup paperSize="9" scale="5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/>
    <pageSetUpPr fitToPage="1"/>
  </sheetPr>
  <dimension ref="A1:L32"/>
  <sheetViews>
    <sheetView zoomScale="90" zoomScaleNormal="90" workbookViewId="0">
      <selection activeCell="F24" sqref="F24"/>
    </sheetView>
  </sheetViews>
  <sheetFormatPr defaultRowHeight="15.75" x14ac:dyDescent="0.25"/>
  <cols>
    <col min="2" max="2" width="28.42578125" customWidth="1"/>
    <col min="3" max="3" width="10.42578125" customWidth="1"/>
    <col min="4" max="4" width="10.28515625" customWidth="1"/>
    <col min="5" max="5" width="13.7109375" customWidth="1"/>
    <col min="6" max="6" width="12.85546875" customWidth="1"/>
    <col min="8" max="8" width="13.140625" customWidth="1"/>
    <col min="9" max="9" width="14.7109375" customWidth="1"/>
    <col min="10" max="10" width="17.7109375" style="71" customWidth="1"/>
    <col min="11" max="11" width="12.28515625" style="71" customWidth="1"/>
    <col min="12" max="12" width="33" customWidth="1"/>
  </cols>
  <sheetData>
    <row r="1" spans="1:12" s="76" customFormat="1" ht="15.75" customHeight="1" x14ac:dyDescent="0.25">
      <c r="A1" s="148" t="s">
        <v>421</v>
      </c>
      <c r="B1" s="148"/>
      <c r="C1" s="148"/>
      <c r="D1" s="148"/>
      <c r="E1" s="148"/>
      <c r="F1" s="148"/>
      <c r="G1" s="148"/>
      <c r="H1" s="148"/>
      <c r="J1" s="99"/>
      <c r="K1" s="99"/>
    </row>
    <row r="2" spans="1:12" ht="43.5" customHeight="1" x14ac:dyDescent="0.25">
      <c r="A2" s="146" t="s">
        <v>363</v>
      </c>
      <c r="B2" s="146"/>
      <c r="C2" s="146"/>
      <c r="D2" s="146"/>
      <c r="E2" s="146"/>
      <c r="F2" s="146"/>
    </row>
    <row r="3" spans="1:12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2" ht="15.75" customHeight="1" x14ac:dyDescent="0.25">
      <c r="A4" s="175" t="s">
        <v>107</v>
      </c>
      <c r="B4" s="176"/>
      <c r="C4" s="176"/>
      <c r="D4" s="176"/>
      <c r="E4" s="176"/>
      <c r="F4" s="176"/>
      <c r="G4" s="19"/>
      <c r="H4" s="19"/>
      <c r="I4" s="19"/>
      <c r="J4" s="131"/>
      <c r="K4" s="131"/>
    </row>
    <row r="5" spans="1:12" x14ac:dyDescent="0.25">
      <c r="A5" s="3">
        <v>1</v>
      </c>
      <c r="B5" s="8" t="s">
        <v>5</v>
      </c>
      <c r="C5" s="3" t="s">
        <v>6</v>
      </c>
      <c r="D5" s="3">
        <v>1</v>
      </c>
      <c r="E5" s="3">
        <v>795</v>
      </c>
      <c r="F5" s="3">
        <f t="shared" ref="F5" si="0">ROUND(E5*D5,0)</f>
        <v>795</v>
      </c>
      <c r="G5" s="95" t="s">
        <v>327</v>
      </c>
      <c r="H5" s="9" t="s">
        <v>62</v>
      </c>
      <c r="I5" s="9" t="s">
        <v>332</v>
      </c>
      <c r="J5" s="130">
        <f>0.796*1137.46</f>
        <v>905.41816000000006</v>
      </c>
      <c r="K5" s="115">
        <f>E5/(J5/100)</f>
        <v>87.804733229561023</v>
      </c>
    </row>
    <row r="6" spans="1:12" x14ac:dyDescent="0.25">
      <c r="A6" s="3"/>
      <c r="B6" s="54" t="s">
        <v>13</v>
      </c>
      <c r="C6" s="3"/>
      <c r="D6" s="61">
        <f>SUM(D5)</f>
        <v>1</v>
      </c>
      <c r="E6" s="3"/>
      <c r="F6" s="61">
        <f>SUM(F5)</f>
        <v>795</v>
      </c>
      <c r="G6" s="19"/>
      <c r="H6" s="19"/>
      <c r="I6" s="19"/>
      <c r="J6" s="131"/>
      <c r="K6" s="132"/>
    </row>
    <row r="7" spans="1:12" ht="15.75" customHeight="1" x14ac:dyDescent="0.25">
      <c r="A7" s="154" t="s">
        <v>154</v>
      </c>
      <c r="B7" s="155"/>
      <c r="C7" s="155"/>
      <c r="D7" s="155"/>
      <c r="E7" s="155"/>
      <c r="F7" s="155"/>
      <c r="G7" s="19"/>
      <c r="H7" s="19"/>
      <c r="I7" s="19"/>
      <c r="J7" s="131"/>
      <c r="K7" s="132"/>
    </row>
    <row r="8" spans="1:12" ht="16.5" thickBot="1" x14ac:dyDescent="0.3">
      <c r="A8" s="1">
        <v>1</v>
      </c>
      <c r="B8" s="11" t="s">
        <v>71</v>
      </c>
      <c r="C8" s="44" t="s">
        <v>72</v>
      </c>
      <c r="D8" s="1">
        <v>1</v>
      </c>
      <c r="E8" s="1">
        <v>1002</v>
      </c>
      <c r="F8" s="3">
        <f t="shared" ref="F8" si="1">ROUND(D8*E8,0)</f>
        <v>1002</v>
      </c>
      <c r="G8" s="69" t="s">
        <v>63</v>
      </c>
      <c r="H8" s="69" t="s">
        <v>208</v>
      </c>
      <c r="I8" s="69" t="s">
        <v>329</v>
      </c>
      <c r="J8" s="109">
        <f>1.017*1137.46</f>
        <v>1156.79682</v>
      </c>
      <c r="K8" s="115">
        <f>E8/(J8/100)</f>
        <v>86.618495372419844</v>
      </c>
    </row>
    <row r="9" spans="1:12" x14ac:dyDescent="0.25">
      <c r="A9" s="63">
        <v>2</v>
      </c>
      <c r="B9" s="64" t="s">
        <v>56</v>
      </c>
      <c r="C9" s="7" t="s">
        <v>57</v>
      </c>
      <c r="D9" s="68">
        <v>1.5</v>
      </c>
      <c r="E9" s="7">
        <v>690</v>
      </c>
      <c r="F9" s="7">
        <f>ROUND(D9*E9,0)</f>
        <v>1035</v>
      </c>
      <c r="G9" s="67" t="s">
        <v>330</v>
      </c>
      <c r="H9" s="67" t="s">
        <v>208</v>
      </c>
      <c r="I9" s="67" t="s">
        <v>141</v>
      </c>
      <c r="J9" s="108">
        <f>0.582*1137.46</f>
        <v>662.00171999999998</v>
      </c>
      <c r="K9" s="115">
        <f>E9/(J9/100)</f>
        <v>104.22933644341589</v>
      </c>
      <c r="L9" s="141"/>
    </row>
    <row r="10" spans="1:12" ht="16.5" thickBot="1" x14ac:dyDescent="0.3">
      <c r="A10" s="1">
        <v>3</v>
      </c>
      <c r="B10" s="64" t="s">
        <v>74</v>
      </c>
      <c r="C10" s="7" t="s">
        <v>65</v>
      </c>
      <c r="D10" s="7">
        <v>1</v>
      </c>
      <c r="E10" s="7">
        <v>670</v>
      </c>
      <c r="F10" s="18">
        <f>ROUND(D10*E10,0)</f>
        <v>670</v>
      </c>
      <c r="G10" s="67" t="s">
        <v>330</v>
      </c>
      <c r="H10" s="67" t="s">
        <v>64</v>
      </c>
      <c r="I10" s="67" t="s">
        <v>63</v>
      </c>
      <c r="J10" s="109">
        <f>0.57*1137.46</f>
        <v>648.35219999999993</v>
      </c>
      <c r="K10" s="115">
        <f>F10/D10/(J10/100)</f>
        <v>103.33889512521128</v>
      </c>
    </row>
    <row r="11" spans="1:12" ht="15.75" customHeight="1" thickBot="1" x14ac:dyDescent="0.3">
      <c r="A11" s="1">
        <v>4</v>
      </c>
      <c r="B11" s="8" t="s">
        <v>9</v>
      </c>
      <c r="C11" s="3" t="s">
        <v>10</v>
      </c>
      <c r="D11" s="3">
        <v>1.8</v>
      </c>
      <c r="E11" s="9">
        <v>620</v>
      </c>
      <c r="F11" s="3">
        <f t="shared" ref="F11:F12" si="2">ROUND(D11*E11,0)</f>
        <v>1116</v>
      </c>
      <c r="G11" s="69" t="s">
        <v>330</v>
      </c>
      <c r="H11" s="69" t="s">
        <v>67</v>
      </c>
      <c r="I11" s="69" t="s">
        <v>60</v>
      </c>
      <c r="J11" s="109">
        <f>0.513*1137.46</f>
        <v>583.51697999999999</v>
      </c>
      <c r="K11" s="115">
        <f>F11/D11/(J11/100)</f>
        <v>106.25226364449583</v>
      </c>
    </row>
    <row r="12" spans="1:12" ht="16.5" thickBot="1" x14ac:dyDescent="0.3">
      <c r="A12" s="63">
        <v>5</v>
      </c>
      <c r="B12" s="8" t="s">
        <v>11</v>
      </c>
      <c r="C12" s="3" t="s">
        <v>12</v>
      </c>
      <c r="D12" s="3">
        <v>2.5</v>
      </c>
      <c r="E12" s="9">
        <v>620</v>
      </c>
      <c r="F12" s="3">
        <f t="shared" si="2"/>
        <v>1550</v>
      </c>
      <c r="G12" s="69" t="s">
        <v>330</v>
      </c>
      <c r="H12" s="69" t="s">
        <v>67</v>
      </c>
      <c r="I12" s="69" t="s">
        <v>60</v>
      </c>
      <c r="J12" s="109">
        <f>0.513*1137.46</f>
        <v>583.51697999999999</v>
      </c>
      <c r="K12" s="115">
        <f>F12/D12/(J12/100)</f>
        <v>106.25226364449583</v>
      </c>
    </row>
    <row r="13" spans="1:12" ht="16.5" thickBot="1" x14ac:dyDescent="0.3">
      <c r="A13" s="1">
        <v>6</v>
      </c>
      <c r="B13" s="8" t="s">
        <v>7</v>
      </c>
      <c r="C13" s="3" t="s">
        <v>8</v>
      </c>
      <c r="D13" s="3">
        <v>1.3</v>
      </c>
      <c r="E13" s="9">
        <v>620</v>
      </c>
      <c r="F13" s="3">
        <f>ROUND(D13*E13,0)</f>
        <v>806</v>
      </c>
      <c r="G13" s="67" t="s">
        <v>330</v>
      </c>
      <c r="H13" s="67" t="s">
        <v>64</v>
      </c>
      <c r="I13" s="67" t="s">
        <v>63</v>
      </c>
      <c r="J13" s="109">
        <f>0.57*1137.46</f>
        <v>648.35219999999993</v>
      </c>
      <c r="K13" s="115">
        <f>E13/(J13/100)</f>
        <v>95.627037280046267</v>
      </c>
    </row>
    <row r="14" spans="1:12" ht="65.25" customHeight="1" thickBot="1" x14ac:dyDescent="0.3">
      <c r="A14" s="1">
        <v>7</v>
      </c>
      <c r="B14" s="8" t="s">
        <v>406</v>
      </c>
      <c r="C14" s="3">
        <v>833101</v>
      </c>
      <c r="D14" s="3">
        <v>0.8</v>
      </c>
      <c r="E14" s="9" t="s">
        <v>400</v>
      </c>
      <c r="F14" s="3">
        <f>D14*620</f>
        <v>496</v>
      </c>
      <c r="G14" s="67" t="s">
        <v>331</v>
      </c>
      <c r="H14" s="67" t="s">
        <v>64</v>
      </c>
      <c r="I14" s="67" t="s">
        <v>328</v>
      </c>
      <c r="J14" s="109">
        <f>0.666*1137.46</f>
        <v>757.54836000000012</v>
      </c>
      <c r="K14" s="115">
        <f>F14/D14/(J14/100)</f>
        <v>81.842959834273799</v>
      </c>
    </row>
    <row r="15" spans="1:12" x14ac:dyDescent="0.25">
      <c r="A15" s="2"/>
      <c r="B15" s="14" t="s">
        <v>13</v>
      </c>
      <c r="C15" s="4"/>
      <c r="D15" s="4">
        <f>SUM(D8:D14)</f>
        <v>9.9</v>
      </c>
      <c r="E15" s="4"/>
      <c r="F15" s="4">
        <f>SUM(F8:F14)</f>
        <v>6675</v>
      </c>
      <c r="G15" s="19"/>
      <c r="H15" s="19"/>
      <c r="I15" s="19"/>
      <c r="J15" s="131"/>
      <c r="K15" s="132"/>
    </row>
    <row r="16" spans="1:12" ht="15.75" customHeight="1" x14ac:dyDescent="0.25">
      <c r="A16" s="154" t="s">
        <v>36</v>
      </c>
      <c r="B16" s="155"/>
      <c r="C16" s="155"/>
      <c r="D16" s="155"/>
      <c r="E16" s="155"/>
      <c r="F16" s="155"/>
      <c r="G16" s="19"/>
      <c r="H16" s="19"/>
      <c r="I16" s="19"/>
      <c r="J16" s="131"/>
      <c r="K16" s="132"/>
    </row>
    <row r="17" spans="1:12" x14ac:dyDescent="0.25">
      <c r="A17" s="3">
        <v>1</v>
      </c>
      <c r="B17" s="8" t="s">
        <v>243</v>
      </c>
      <c r="C17" s="3" t="s">
        <v>58</v>
      </c>
      <c r="D17" s="3">
        <v>1</v>
      </c>
      <c r="E17" s="3">
        <v>770</v>
      </c>
      <c r="F17" s="3">
        <f>ROUND(D17*E17,0)</f>
        <v>770</v>
      </c>
      <c r="G17" s="69" t="s">
        <v>321</v>
      </c>
      <c r="H17" s="69" t="s">
        <v>70</v>
      </c>
      <c r="I17" s="69" t="s">
        <v>332</v>
      </c>
      <c r="J17" s="108">
        <f>0.796*1137.46</f>
        <v>905.41816000000006</v>
      </c>
      <c r="K17" s="115">
        <f>F17/D17/(J17/100)</f>
        <v>85.043578096555962</v>
      </c>
      <c r="L17" s="141"/>
    </row>
    <row r="18" spans="1:12" x14ac:dyDescent="0.25">
      <c r="A18" s="2"/>
      <c r="B18" s="14" t="s">
        <v>13</v>
      </c>
      <c r="C18" s="4"/>
      <c r="D18" s="4">
        <f>SUM(D17)</f>
        <v>1</v>
      </c>
      <c r="E18" s="4"/>
      <c r="F18" s="4">
        <f>SUM(F17)</f>
        <v>770</v>
      </c>
      <c r="G18" s="19"/>
      <c r="H18" s="19"/>
      <c r="I18" s="19"/>
      <c r="J18" s="131"/>
      <c r="K18" s="132"/>
    </row>
    <row r="19" spans="1:12" ht="15.75" customHeight="1" x14ac:dyDescent="0.25">
      <c r="A19" s="154" t="s">
        <v>307</v>
      </c>
      <c r="B19" s="155"/>
      <c r="C19" s="155"/>
      <c r="D19" s="155"/>
      <c r="E19" s="155"/>
      <c r="F19" s="155"/>
      <c r="G19" s="19"/>
      <c r="H19" s="19"/>
      <c r="I19" s="19"/>
      <c r="J19" s="131"/>
      <c r="K19" s="132"/>
    </row>
    <row r="20" spans="1:12" ht="16.5" thickBot="1" x14ac:dyDescent="0.3">
      <c r="A20" s="44">
        <v>1</v>
      </c>
      <c r="B20" s="8" t="s">
        <v>104</v>
      </c>
      <c r="C20" s="44" t="s">
        <v>105</v>
      </c>
      <c r="D20" s="53">
        <v>0.3</v>
      </c>
      <c r="E20" s="3">
        <v>650</v>
      </c>
      <c r="F20" s="53">
        <f>ROUND(D20*E20,0)</f>
        <v>195</v>
      </c>
      <c r="G20" s="69" t="s">
        <v>310</v>
      </c>
      <c r="H20" s="69" t="s">
        <v>180</v>
      </c>
      <c r="I20" s="69" t="s">
        <v>328</v>
      </c>
      <c r="J20" s="109">
        <f>0.666*1137.46</f>
        <v>757.54836000000012</v>
      </c>
      <c r="K20" s="115">
        <f>E20/(J20/100)</f>
        <v>85.803103052061246</v>
      </c>
    </row>
    <row r="21" spans="1:12" x14ac:dyDescent="0.25">
      <c r="A21" s="48"/>
      <c r="B21" s="46" t="s">
        <v>13</v>
      </c>
      <c r="C21" s="48"/>
      <c r="D21" s="4">
        <f>SUM(D20)</f>
        <v>0.3</v>
      </c>
      <c r="E21" s="4"/>
      <c r="F21" s="4">
        <f>SUM(F20)</f>
        <v>195</v>
      </c>
      <c r="G21" s="19"/>
      <c r="H21" s="19"/>
      <c r="I21" s="19"/>
      <c r="J21" s="131"/>
      <c r="K21" s="132"/>
    </row>
    <row r="22" spans="1:12" x14ac:dyDescent="0.25">
      <c r="A22" s="145" t="s">
        <v>399</v>
      </c>
      <c r="B22" s="145"/>
      <c r="C22" s="145"/>
      <c r="D22" s="145"/>
      <c r="E22" s="145"/>
      <c r="F22" s="145"/>
      <c r="G22" s="19"/>
      <c r="H22" s="19"/>
      <c r="I22" s="19"/>
      <c r="J22" s="131"/>
      <c r="K22" s="132"/>
    </row>
    <row r="23" spans="1:12" x14ac:dyDescent="0.25">
      <c r="A23" s="3">
        <v>1</v>
      </c>
      <c r="B23" s="8" t="s">
        <v>244</v>
      </c>
      <c r="C23" s="3" t="s">
        <v>92</v>
      </c>
      <c r="D23" s="3">
        <v>1</v>
      </c>
      <c r="E23" s="9">
        <v>620</v>
      </c>
      <c r="F23" s="3">
        <f>D23*E23</f>
        <v>620</v>
      </c>
      <c r="G23" s="69" t="s">
        <v>333</v>
      </c>
      <c r="H23" s="69" t="s">
        <v>86</v>
      </c>
      <c r="I23" s="69" t="s">
        <v>334</v>
      </c>
      <c r="J23" s="108">
        <f>0.85*1137.46</f>
        <v>966.84100000000001</v>
      </c>
      <c r="K23" s="115">
        <f>E23/(J23/100)</f>
        <v>64.126366176031013</v>
      </c>
    </row>
    <row r="24" spans="1:12" x14ac:dyDescent="0.25">
      <c r="A24" s="65"/>
      <c r="B24" s="14" t="s">
        <v>13</v>
      </c>
      <c r="C24" s="4"/>
      <c r="D24" s="4">
        <f>SUM(D23)</f>
        <v>1</v>
      </c>
      <c r="E24" s="4"/>
      <c r="F24" s="4">
        <f>SUM(F23)</f>
        <v>620</v>
      </c>
      <c r="G24" s="19"/>
      <c r="H24" s="19"/>
      <c r="I24" s="19"/>
      <c r="J24" s="131"/>
      <c r="K24" s="132"/>
    </row>
    <row r="25" spans="1:12" x14ac:dyDescent="0.25">
      <c r="A25" s="145" t="s">
        <v>297</v>
      </c>
      <c r="B25" s="145"/>
      <c r="C25" s="145"/>
      <c r="D25" s="145"/>
      <c r="E25" s="145"/>
      <c r="F25" s="145"/>
      <c r="G25" s="19"/>
      <c r="H25" s="19"/>
      <c r="I25" s="19"/>
      <c r="J25" s="131"/>
      <c r="K25" s="132"/>
    </row>
    <row r="26" spans="1:12" ht="16.5" thickBot="1" x14ac:dyDescent="0.3">
      <c r="A26" s="3">
        <v>1</v>
      </c>
      <c r="B26" s="11" t="s">
        <v>114</v>
      </c>
      <c r="C26" s="1" t="s">
        <v>24</v>
      </c>
      <c r="D26" s="3">
        <v>1</v>
      </c>
      <c r="E26" s="3">
        <v>780</v>
      </c>
      <c r="F26" s="3">
        <f t="shared" ref="F26:F28" si="3">ROUND(D26*E26,0)</f>
        <v>780</v>
      </c>
      <c r="G26" s="69" t="s">
        <v>310</v>
      </c>
      <c r="H26" s="69" t="s">
        <v>208</v>
      </c>
      <c r="I26" s="69" t="s">
        <v>334</v>
      </c>
      <c r="J26" s="109">
        <f>0.85*1137.46</f>
        <v>966.84100000000001</v>
      </c>
      <c r="K26" s="115">
        <f>E26/(J26/100)</f>
        <v>80.675105834361602</v>
      </c>
    </row>
    <row r="27" spans="1:12" x14ac:dyDescent="0.25">
      <c r="A27" s="3">
        <v>2</v>
      </c>
      <c r="B27" s="8" t="s">
        <v>246</v>
      </c>
      <c r="C27" s="3" t="s">
        <v>100</v>
      </c>
      <c r="D27" s="3">
        <v>0.3</v>
      </c>
      <c r="E27" s="9">
        <v>620</v>
      </c>
      <c r="F27" s="3">
        <f>ROUND(D27*E27,0)</f>
        <v>186</v>
      </c>
      <c r="G27" s="69" t="s">
        <v>310</v>
      </c>
      <c r="H27" s="69" t="s">
        <v>68</v>
      </c>
      <c r="I27" s="69" t="s">
        <v>328</v>
      </c>
      <c r="J27" s="108">
        <f t="shared" ref="J27:J28" si="4">0.666*1137.46</f>
        <v>757.54836000000012</v>
      </c>
      <c r="K27" s="115">
        <f>E27/(J27/100)</f>
        <v>81.842959834273799</v>
      </c>
    </row>
    <row r="28" spans="1:12" x14ac:dyDescent="0.25">
      <c r="A28" s="3">
        <v>3</v>
      </c>
      <c r="B28" s="8" t="s">
        <v>153</v>
      </c>
      <c r="C28" s="3" t="s">
        <v>26</v>
      </c>
      <c r="D28" s="3">
        <v>0.3</v>
      </c>
      <c r="E28" s="9">
        <v>620</v>
      </c>
      <c r="F28" s="3">
        <f t="shared" si="3"/>
        <v>186</v>
      </c>
      <c r="G28" s="69" t="s">
        <v>310</v>
      </c>
      <c r="H28" s="69" t="s">
        <v>68</v>
      </c>
      <c r="I28" s="69" t="s">
        <v>328</v>
      </c>
      <c r="J28" s="108">
        <f t="shared" si="4"/>
        <v>757.54836000000012</v>
      </c>
      <c r="K28" s="115">
        <f>E28/(J28/100)</f>
        <v>81.842959834273799</v>
      </c>
    </row>
    <row r="29" spans="1:12" x14ac:dyDescent="0.25">
      <c r="A29" s="2"/>
      <c r="B29" s="14" t="s">
        <v>13</v>
      </c>
      <c r="C29" s="3"/>
      <c r="D29" s="4">
        <f>SUM(D26:D28)</f>
        <v>1.6</v>
      </c>
      <c r="E29" s="4"/>
      <c r="F29" s="4">
        <f>SUM(F26:F28)</f>
        <v>1152</v>
      </c>
      <c r="G29" s="19"/>
      <c r="H29" s="19"/>
      <c r="I29" s="19"/>
      <c r="J29" s="131"/>
      <c r="K29" s="132"/>
    </row>
    <row r="30" spans="1:12" x14ac:dyDescent="0.25">
      <c r="A30" s="186" t="s">
        <v>250</v>
      </c>
      <c r="B30" s="186"/>
      <c r="C30" s="186"/>
      <c r="D30" s="186"/>
      <c r="E30" s="186"/>
      <c r="F30" s="186"/>
      <c r="G30" s="19"/>
      <c r="H30" s="19"/>
      <c r="I30" s="19"/>
      <c r="J30" s="131"/>
      <c r="K30" s="132"/>
    </row>
    <row r="31" spans="1:12" ht="36.75" customHeight="1" x14ac:dyDescent="0.25">
      <c r="A31" s="3">
        <v>1</v>
      </c>
      <c r="B31" s="8" t="s">
        <v>245</v>
      </c>
      <c r="C31" s="3" t="s">
        <v>25</v>
      </c>
      <c r="D31" s="3">
        <v>0.2</v>
      </c>
      <c r="E31" s="9">
        <v>620</v>
      </c>
      <c r="F31" s="3">
        <f>ROUND(D31*E31,0)</f>
        <v>124</v>
      </c>
      <c r="G31" s="95" t="s">
        <v>335</v>
      </c>
      <c r="H31" s="9" t="s">
        <v>67</v>
      </c>
      <c r="I31" s="9" t="s">
        <v>328</v>
      </c>
      <c r="J31" s="108">
        <f t="shared" ref="J31" si="5">0.666*1137.46</f>
        <v>757.54836000000012</v>
      </c>
      <c r="K31" s="115">
        <f>E31/(J31/100)</f>
        <v>81.842959834273799</v>
      </c>
    </row>
    <row r="32" spans="1:12" x14ac:dyDescent="0.25">
      <c r="A32" s="65"/>
      <c r="B32" s="14" t="s">
        <v>13</v>
      </c>
      <c r="C32" s="4"/>
      <c r="D32" s="4">
        <f>SUM(D31)</f>
        <v>0.2</v>
      </c>
      <c r="E32" s="4"/>
      <c r="F32" s="4">
        <f>SUM(F31)</f>
        <v>124</v>
      </c>
      <c r="G32" s="19"/>
      <c r="H32" s="19"/>
      <c r="I32" s="19"/>
      <c r="J32" s="131"/>
      <c r="K32" s="132"/>
    </row>
  </sheetData>
  <mergeCells count="9">
    <mergeCell ref="A2:F2"/>
    <mergeCell ref="A1:H1"/>
    <mergeCell ref="A22:F22"/>
    <mergeCell ref="A30:F30"/>
    <mergeCell ref="A25:F25"/>
    <mergeCell ref="A4:F4"/>
    <mergeCell ref="A7:F7"/>
    <mergeCell ref="A16:F16"/>
    <mergeCell ref="A19:F19"/>
  </mergeCells>
  <phoneticPr fontId="16" type="noConversion"/>
  <pageMargins left="0.7" right="0.7" top="0.75" bottom="0.75" header="0.3" footer="0.3"/>
  <pageSetup paperSize="9" scale="4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  <pageSetUpPr fitToPage="1"/>
  </sheetPr>
  <dimension ref="A1:K61"/>
  <sheetViews>
    <sheetView zoomScale="90" zoomScaleNormal="90" workbookViewId="0">
      <selection activeCell="F23" sqref="F23"/>
    </sheetView>
  </sheetViews>
  <sheetFormatPr defaultColWidth="9.140625" defaultRowHeight="15.75" x14ac:dyDescent="0.25"/>
  <cols>
    <col min="1" max="1" width="9.140625" style="74"/>
    <col min="2" max="2" width="20.140625" style="74" customWidth="1"/>
    <col min="3" max="3" width="10.7109375" style="74" customWidth="1"/>
    <col min="4" max="4" width="9.140625" style="74"/>
    <col min="5" max="5" width="15" style="74" customWidth="1"/>
    <col min="6" max="6" width="12.85546875" style="74" customWidth="1"/>
    <col min="7" max="7" width="9.140625" style="74"/>
    <col min="8" max="8" width="11.28515625" style="74" customWidth="1"/>
    <col min="9" max="9" width="14" style="74" customWidth="1"/>
    <col min="10" max="10" width="17" style="138" customWidth="1"/>
    <col min="11" max="11" width="12.28515625" style="74" customWidth="1"/>
    <col min="12" max="16384" width="9.140625" style="74"/>
  </cols>
  <sheetData>
    <row r="1" spans="1:11" s="73" customFormat="1" ht="15.75" customHeight="1" x14ac:dyDescent="0.25">
      <c r="A1" s="148" t="s">
        <v>409</v>
      </c>
      <c r="B1" s="148"/>
      <c r="C1" s="148"/>
      <c r="D1" s="148"/>
      <c r="E1" s="148"/>
      <c r="F1" s="148"/>
      <c r="G1" s="148"/>
      <c r="H1" s="148"/>
      <c r="J1" s="99"/>
    </row>
    <row r="2" spans="1:11" ht="33.75" customHeight="1" x14ac:dyDescent="0.25">
      <c r="A2" s="146" t="s">
        <v>351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44" t="s">
        <v>28</v>
      </c>
      <c r="B4" s="144"/>
      <c r="C4" s="144"/>
      <c r="D4" s="144"/>
      <c r="E4" s="144"/>
      <c r="F4" s="144"/>
      <c r="G4" s="28"/>
      <c r="H4" s="28"/>
      <c r="I4" s="28"/>
      <c r="J4" s="133"/>
      <c r="K4" s="28"/>
    </row>
    <row r="5" spans="1:11" ht="21" customHeight="1" x14ac:dyDescent="0.25">
      <c r="A5" s="7">
        <v>1</v>
      </c>
      <c r="B5" s="8" t="s">
        <v>5</v>
      </c>
      <c r="C5" s="3" t="s">
        <v>6</v>
      </c>
      <c r="D5" s="3">
        <v>1</v>
      </c>
      <c r="E5" s="3">
        <v>859</v>
      </c>
      <c r="F5" s="3">
        <f t="shared" ref="F5" si="0">ROUND(D5*E5,0)</f>
        <v>859</v>
      </c>
      <c r="G5" s="95" t="s">
        <v>327</v>
      </c>
      <c r="H5" s="9" t="s">
        <v>62</v>
      </c>
      <c r="I5" s="9" t="s">
        <v>332</v>
      </c>
      <c r="J5" s="130">
        <f>0.796*1137.46</f>
        <v>905.41816000000006</v>
      </c>
      <c r="K5" s="115">
        <f>E5/(J5/100)</f>
        <v>94.873290370053994</v>
      </c>
    </row>
    <row r="6" spans="1:11" x14ac:dyDescent="0.25">
      <c r="A6" s="7"/>
      <c r="B6" s="20" t="s">
        <v>13</v>
      </c>
      <c r="C6" s="4"/>
      <c r="D6" s="4">
        <f>SUM(D5)</f>
        <v>1</v>
      </c>
      <c r="E6" s="4"/>
      <c r="F6" s="21">
        <f>SUM(F5)</f>
        <v>859</v>
      </c>
      <c r="G6" s="28"/>
      <c r="H6" s="28"/>
      <c r="I6" s="28"/>
      <c r="J6" s="133"/>
      <c r="K6" s="118"/>
    </row>
    <row r="7" spans="1:11" ht="15.75" customHeight="1" x14ac:dyDescent="0.25">
      <c r="A7" s="150" t="s">
        <v>29</v>
      </c>
      <c r="B7" s="150"/>
      <c r="C7" s="150"/>
      <c r="D7" s="150"/>
      <c r="E7" s="150"/>
      <c r="F7" s="150"/>
      <c r="G7" s="28"/>
      <c r="H7" s="28"/>
      <c r="I7" s="28"/>
      <c r="J7" s="133"/>
      <c r="K7" s="118"/>
    </row>
    <row r="8" spans="1:11" ht="16.5" thickBot="1" x14ac:dyDescent="0.3">
      <c r="A8" s="7">
        <v>1</v>
      </c>
      <c r="B8" s="15" t="s">
        <v>71</v>
      </c>
      <c r="C8" s="3" t="s">
        <v>72</v>
      </c>
      <c r="D8" s="3">
        <v>1</v>
      </c>
      <c r="E8" s="3">
        <v>1081</v>
      </c>
      <c r="F8" s="3">
        <f>ROUND(D8*E8,0)</f>
        <v>1081</v>
      </c>
      <c r="G8" s="69" t="s">
        <v>63</v>
      </c>
      <c r="H8" s="69" t="s">
        <v>208</v>
      </c>
      <c r="I8" s="69" t="s">
        <v>329</v>
      </c>
      <c r="J8" s="109">
        <f>1.017*1137.46</f>
        <v>1156.79682</v>
      </c>
      <c r="K8" s="115">
        <f>E8/(J8/100)</f>
        <v>93.447698101383082</v>
      </c>
    </row>
    <row r="9" spans="1:11" x14ac:dyDescent="0.25">
      <c r="A9" s="7">
        <v>2</v>
      </c>
      <c r="B9" s="15" t="s">
        <v>56</v>
      </c>
      <c r="C9" s="3" t="s">
        <v>57</v>
      </c>
      <c r="D9" s="3">
        <v>3</v>
      </c>
      <c r="E9" s="3">
        <v>690</v>
      </c>
      <c r="F9" s="3">
        <f t="shared" ref="F9:F12" si="1">ROUND(D9*E9,0)</f>
        <v>2070</v>
      </c>
      <c r="G9" s="67" t="s">
        <v>330</v>
      </c>
      <c r="H9" s="67" t="s">
        <v>64</v>
      </c>
      <c r="I9" s="67" t="s">
        <v>63</v>
      </c>
      <c r="J9" s="108">
        <f>0.57*1137.46</f>
        <v>648.35219999999993</v>
      </c>
      <c r="K9" s="115">
        <f>E9/(J9/100)</f>
        <v>106.4236382632773</v>
      </c>
    </row>
    <row r="10" spans="1:11" ht="47.25" x14ac:dyDescent="0.25">
      <c r="A10" s="7">
        <v>3</v>
      </c>
      <c r="B10" s="15" t="s">
        <v>74</v>
      </c>
      <c r="C10" s="3" t="s">
        <v>65</v>
      </c>
      <c r="D10" s="3">
        <v>2</v>
      </c>
      <c r="E10" s="68" t="s">
        <v>273</v>
      </c>
      <c r="F10" s="9">
        <v>1348</v>
      </c>
      <c r="G10" s="67" t="s">
        <v>330</v>
      </c>
      <c r="H10" s="67" t="s">
        <v>64</v>
      </c>
      <c r="I10" s="67" t="s">
        <v>63</v>
      </c>
      <c r="J10" s="130">
        <f>0.57*1137.46</f>
        <v>648.35219999999993</v>
      </c>
      <c r="K10" s="115">
        <f>F10/D10/(J10/100)</f>
        <v>103.95584375282449</v>
      </c>
    </row>
    <row r="11" spans="1:11" ht="16.5" thickBot="1" x14ac:dyDescent="0.3">
      <c r="A11" s="7">
        <v>4</v>
      </c>
      <c r="B11" s="15" t="s">
        <v>9</v>
      </c>
      <c r="C11" s="3" t="s">
        <v>10</v>
      </c>
      <c r="D11" s="3">
        <v>4.5</v>
      </c>
      <c r="E11" s="9">
        <v>620</v>
      </c>
      <c r="F11" s="3">
        <f t="shared" si="1"/>
        <v>2790</v>
      </c>
      <c r="G11" s="67" t="s">
        <v>330</v>
      </c>
      <c r="H11" s="67" t="s">
        <v>67</v>
      </c>
      <c r="I11" s="67" t="s">
        <v>60</v>
      </c>
      <c r="J11" s="109">
        <f>0.513*1137.46</f>
        <v>583.51697999999999</v>
      </c>
      <c r="K11" s="115">
        <f>E11/(J11/100)</f>
        <v>106.25226364449583</v>
      </c>
    </row>
    <row r="12" spans="1:11" ht="16.5" thickBot="1" x14ac:dyDescent="0.3">
      <c r="A12" s="7">
        <v>5</v>
      </c>
      <c r="B12" s="15" t="s">
        <v>11</v>
      </c>
      <c r="C12" s="3" t="s">
        <v>12</v>
      </c>
      <c r="D12" s="3">
        <v>2</v>
      </c>
      <c r="E12" s="9">
        <v>620</v>
      </c>
      <c r="F12" s="3">
        <f t="shared" si="1"/>
        <v>1240</v>
      </c>
      <c r="G12" s="67" t="s">
        <v>330</v>
      </c>
      <c r="H12" s="67" t="s">
        <v>67</v>
      </c>
      <c r="I12" s="67" t="s">
        <v>60</v>
      </c>
      <c r="J12" s="109">
        <f>0.513*1137.46</f>
        <v>583.51697999999999</v>
      </c>
      <c r="K12" s="115">
        <f>E12/(J12/100)</f>
        <v>106.25226364449583</v>
      </c>
    </row>
    <row r="13" spans="1:11" ht="16.5" thickBot="1" x14ac:dyDescent="0.3">
      <c r="A13" s="7">
        <v>6</v>
      </c>
      <c r="B13" s="15" t="s">
        <v>7</v>
      </c>
      <c r="C13" s="3" t="s">
        <v>8</v>
      </c>
      <c r="D13" s="3">
        <v>0.9</v>
      </c>
      <c r="E13" s="9">
        <v>620</v>
      </c>
      <c r="F13" s="3">
        <f>ROUND(D13*E13,0)</f>
        <v>558</v>
      </c>
      <c r="G13" s="67" t="s">
        <v>330</v>
      </c>
      <c r="H13" s="67" t="s">
        <v>64</v>
      </c>
      <c r="I13" s="67" t="s">
        <v>63</v>
      </c>
      <c r="J13" s="109">
        <f>0.57*1137.46</f>
        <v>648.35219999999993</v>
      </c>
      <c r="K13" s="115">
        <f>E13/(J13/100)</f>
        <v>95.627037280046267</v>
      </c>
    </row>
    <row r="14" spans="1:11" ht="32.25" thickBot="1" x14ac:dyDescent="0.3">
      <c r="A14" s="7">
        <v>7</v>
      </c>
      <c r="B14" s="15" t="s">
        <v>31</v>
      </c>
      <c r="C14" s="67" t="s">
        <v>73</v>
      </c>
      <c r="D14" s="3">
        <v>1</v>
      </c>
      <c r="E14" s="3">
        <v>710</v>
      </c>
      <c r="F14" s="3">
        <f>ROUND(D14*E14,0)</f>
        <v>710</v>
      </c>
      <c r="G14" s="67" t="s">
        <v>331</v>
      </c>
      <c r="H14" s="67" t="s">
        <v>67</v>
      </c>
      <c r="I14" s="67" t="s">
        <v>141</v>
      </c>
      <c r="J14" s="109">
        <f>0.582*1137.46</f>
        <v>662.00171999999998</v>
      </c>
      <c r="K14" s="115">
        <f>E14/(J14/100)</f>
        <v>107.25047663018157</v>
      </c>
    </row>
    <row r="15" spans="1:11" x14ac:dyDescent="0.25">
      <c r="A15" s="7"/>
      <c r="B15" s="20" t="s">
        <v>13</v>
      </c>
      <c r="C15" s="3"/>
      <c r="D15" s="4">
        <f>SUM(D8:D14)</f>
        <v>14.4</v>
      </c>
      <c r="E15" s="4"/>
      <c r="F15" s="4">
        <f>SUM(F8:F14)</f>
        <v>9797</v>
      </c>
      <c r="G15" s="28"/>
      <c r="H15" s="28"/>
      <c r="I15" s="28"/>
      <c r="J15" s="133"/>
      <c r="K15" s="118"/>
    </row>
    <row r="16" spans="1:11" ht="15.75" customHeight="1" x14ac:dyDescent="0.25">
      <c r="A16" s="147" t="s">
        <v>106</v>
      </c>
      <c r="B16" s="147"/>
      <c r="C16" s="147"/>
      <c r="D16" s="147"/>
      <c r="E16" s="147"/>
      <c r="F16" s="147"/>
      <c r="G16" s="28"/>
      <c r="H16" s="28"/>
      <c r="I16" s="28"/>
      <c r="J16" s="133"/>
      <c r="K16" s="118"/>
    </row>
    <row r="17" spans="1:11" ht="16.5" thickBot="1" x14ac:dyDescent="0.3">
      <c r="A17" s="7">
        <v>1</v>
      </c>
      <c r="B17" s="22" t="s">
        <v>14</v>
      </c>
      <c r="C17" s="23" t="s">
        <v>15</v>
      </c>
      <c r="D17" s="7">
        <v>1</v>
      </c>
      <c r="E17" s="7">
        <v>800</v>
      </c>
      <c r="F17" s="7">
        <f t="shared" ref="F17:F19" si="2">ROUND(D17*E17,0)</f>
        <v>800</v>
      </c>
      <c r="G17" s="69" t="s">
        <v>330</v>
      </c>
      <c r="H17" s="69" t="s">
        <v>208</v>
      </c>
      <c r="I17" s="100" t="s">
        <v>141</v>
      </c>
      <c r="J17" s="109">
        <f>0.582*1137.46</f>
        <v>662.00171999999998</v>
      </c>
      <c r="K17" s="115">
        <f>E17/(J17/100)</f>
        <v>120.84560747062713</v>
      </c>
    </row>
    <row r="18" spans="1:11" ht="48" thickBot="1" x14ac:dyDescent="0.3">
      <c r="A18" s="7">
        <v>2</v>
      </c>
      <c r="B18" s="22" t="s">
        <v>17</v>
      </c>
      <c r="C18" s="7" t="s">
        <v>18</v>
      </c>
      <c r="D18" s="7">
        <v>2</v>
      </c>
      <c r="E18" s="9" t="s">
        <v>400</v>
      </c>
      <c r="F18" s="3">
        <f>D18*620</f>
        <v>1240</v>
      </c>
      <c r="G18" s="67" t="s">
        <v>330</v>
      </c>
      <c r="H18" s="67" t="s">
        <v>64</v>
      </c>
      <c r="I18" s="67" t="s">
        <v>63</v>
      </c>
      <c r="J18" s="109">
        <f>0.57*1137.46</f>
        <v>648.35219999999993</v>
      </c>
      <c r="K18" s="115">
        <f>F18/D18/(J18/100)</f>
        <v>95.627037280046267</v>
      </c>
    </row>
    <row r="19" spans="1:11" ht="16.5" thickBot="1" x14ac:dyDescent="0.3">
      <c r="A19" s="68">
        <v>3</v>
      </c>
      <c r="B19" s="126" t="s">
        <v>19</v>
      </c>
      <c r="C19" s="68" t="s">
        <v>20</v>
      </c>
      <c r="D19" s="68">
        <v>2</v>
      </c>
      <c r="E19" s="68">
        <v>620</v>
      </c>
      <c r="F19" s="68">
        <f t="shared" si="2"/>
        <v>1240</v>
      </c>
      <c r="G19" s="67" t="s">
        <v>330</v>
      </c>
      <c r="H19" s="67" t="s">
        <v>62</v>
      </c>
      <c r="I19" s="67" t="s">
        <v>309</v>
      </c>
      <c r="J19" s="109">
        <f>0.513*1137.46</f>
        <v>583.51697999999999</v>
      </c>
      <c r="K19" s="115">
        <f>E19/(J19/100)</f>
        <v>106.25226364449583</v>
      </c>
    </row>
    <row r="20" spans="1:11" x14ac:dyDescent="0.25">
      <c r="A20" s="68"/>
      <c r="B20" s="127" t="s">
        <v>13</v>
      </c>
      <c r="C20" s="9"/>
      <c r="D20" s="26">
        <f>SUM(D17:D19)</f>
        <v>5</v>
      </c>
      <c r="E20" s="9"/>
      <c r="F20" s="26">
        <f>SUM(F17:F19)</f>
        <v>3280</v>
      </c>
      <c r="G20" s="28"/>
      <c r="H20" s="28"/>
      <c r="I20" s="28"/>
      <c r="J20" s="133"/>
      <c r="K20" s="118"/>
    </row>
    <row r="21" spans="1:11" x14ac:dyDescent="0.25">
      <c r="A21" s="149" t="s">
        <v>259</v>
      </c>
      <c r="B21" s="149"/>
      <c r="C21" s="149"/>
      <c r="D21" s="149"/>
      <c r="E21" s="149"/>
      <c r="F21" s="149"/>
      <c r="G21" s="28"/>
      <c r="H21" s="28"/>
      <c r="I21" s="28"/>
      <c r="J21" s="133"/>
      <c r="K21" s="118"/>
    </row>
    <row r="22" spans="1:11" ht="31.5" x14ac:dyDescent="0.25">
      <c r="A22" s="68">
        <v>1</v>
      </c>
      <c r="B22" s="80" t="s">
        <v>103</v>
      </c>
      <c r="C22" s="9" t="s">
        <v>25</v>
      </c>
      <c r="D22" s="9">
        <v>0.4</v>
      </c>
      <c r="E22" s="9">
        <v>620</v>
      </c>
      <c r="F22" s="9">
        <f>ROUND(D22*E22,0)</f>
        <v>248</v>
      </c>
      <c r="G22" s="95" t="s">
        <v>335</v>
      </c>
      <c r="H22" s="9" t="s">
        <v>67</v>
      </c>
      <c r="I22" s="9" t="s">
        <v>328</v>
      </c>
      <c r="J22" s="108">
        <f t="shared" ref="J22" si="3">0.666*1137.46</f>
        <v>757.54836000000012</v>
      </c>
      <c r="K22" s="115">
        <f>E22/(J22/100)</f>
        <v>81.842959834273799</v>
      </c>
    </row>
    <row r="23" spans="1:11" ht="16.5" thickBot="1" x14ac:dyDescent="0.3">
      <c r="A23" s="68">
        <v>2</v>
      </c>
      <c r="B23" s="80" t="s">
        <v>51</v>
      </c>
      <c r="C23" s="9" t="s">
        <v>52</v>
      </c>
      <c r="D23" s="9">
        <v>0.4</v>
      </c>
      <c r="E23" s="9">
        <v>620</v>
      </c>
      <c r="F23" s="9">
        <f>ROUND(D23*E23,0)</f>
        <v>248</v>
      </c>
      <c r="G23" s="69" t="s">
        <v>63</v>
      </c>
      <c r="H23" s="69" t="s">
        <v>67</v>
      </c>
      <c r="I23" s="69" t="s">
        <v>336</v>
      </c>
      <c r="J23" s="109">
        <f>0.623*1137.46</f>
        <v>708.63758000000007</v>
      </c>
      <c r="K23" s="115">
        <f>E23/(J23/100)</f>
        <v>87.49183186135852</v>
      </c>
    </row>
    <row r="24" spans="1:11" x14ac:dyDescent="0.25">
      <c r="A24" s="7"/>
      <c r="B24" s="20" t="s">
        <v>13</v>
      </c>
      <c r="C24" s="3"/>
      <c r="D24" s="4">
        <f>SUM(D22:D23)</f>
        <v>0.8</v>
      </c>
      <c r="E24" s="4"/>
      <c r="F24" s="4">
        <f>SUM(F22:F23)</f>
        <v>496</v>
      </c>
      <c r="G24" s="28"/>
      <c r="H24" s="28"/>
      <c r="I24" s="28"/>
      <c r="J24" s="133"/>
      <c r="K24" s="115"/>
    </row>
    <row r="25" spans="1:11" x14ac:dyDescent="0.25">
      <c r="A25" s="145" t="s">
        <v>307</v>
      </c>
      <c r="B25" s="145"/>
      <c r="C25" s="145"/>
      <c r="D25" s="145"/>
      <c r="E25" s="145"/>
      <c r="F25" s="145"/>
      <c r="G25" s="28"/>
      <c r="H25" s="28"/>
      <c r="I25" s="28"/>
      <c r="J25" s="133"/>
      <c r="K25" s="115"/>
    </row>
    <row r="26" spans="1:11" ht="31.5" customHeight="1" thickBot="1" x14ac:dyDescent="0.3">
      <c r="A26" s="7">
        <v>1</v>
      </c>
      <c r="B26" s="17" t="s">
        <v>104</v>
      </c>
      <c r="C26" s="7" t="s">
        <v>105</v>
      </c>
      <c r="D26" s="7">
        <v>0.7</v>
      </c>
      <c r="E26" s="7">
        <v>650</v>
      </c>
      <c r="F26" s="3">
        <f>ROUND(D26*E26,0)</f>
        <v>455</v>
      </c>
      <c r="G26" s="69" t="s">
        <v>310</v>
      </c>
      <c r="H26" s="69" t="s">
        <v>180</v>
      </c>
      <c r="I26" s="69" t="s">
        <v>328</v>
      </c>
      <c r="J26" s="109">
        <f>0.666*1137.46</f>
        <v>757.54836000000012</v>
      </c>
      <c r="K26" s="115">
        <f>E26/(J26/100)</f>
        <v>85.803103052061246</v>
      </c>
    </row>
    <row r="27" spans="1:11" x14ac:dyDescent="0.25">
      <c r="A27" s="17"/>
      <c r="B27" s="24" t="s">
        <v>13</v>
      </c>
      <c r="C27" s="17"/>
      <c r="D27" s="6">
        <f>SUM(D26)</f>
        <v>0.7</v>
      </c>
      <c r="E27" s="17"/>
      <c r="F27" s="6">
        <f>SUM(F26)</f>
        <v>455</v>
      </c>
      <c r="G27" s="28"/>
      <c r="H27" s="28"/>
      <c r="I27" s="28"/>
      <c r="J27" s="133"/>
      <c r="K27" s="115"/>
    </row>
    <row r="28" spans="1:11" x14ac:dyDescent="0.25">
      <c r="A28" s="145" t="s">
        <v>373</v>
      </c>
      <c r="B28" s="145"/>
      <c r="C28" s="145"/>
      <c r="D28" s="145"/>
      <c r="E28" s="145"/>
      <c r="F28" s="145"/>
      <c r="G28" s="28"/>
      <c r="H28" s="28"/>
      <c r="I28" s="28"/>
      <c r="J28" s="133"/>
      <c r="K28" s="118"/>
    </row>
    <row r="29" spans="1:11" x14ac:dyDescent="0.25">
      <c r="A29" s="7">
        <v>1</v>
      </c>
      <c r="B29" s="15" t="s">
        <v>244</v>
      </c>
      <c r="C29" s="3" t="s">
        <v>92</v>
      </c>
      <c r="D29" s="12">
        <v>1</v>
      </c>
      <c r="E29" s="12">
        <v>777</v>
      </c>
      <c r="F29" s="3">
        <f>ROUND(D29*E29,0)</f>
        <v>777</v>
      </c>
      <c r="G29" s="69" t="s">
        <v>333</v>
      </c>
      <c r="H29" s="69" t="s">
        <v>86</v>
      </c>
      <c r="I29" s="69" t="s">
        <v>334</v>
      </c>
      <c r="J29" s="108">
        <f>0.85*1137.46</f>
        <v>966.84100000000001</v>
      </c>
      <c r="K29" s="115">
        <f>E29/(J29/100)</f>
        <v>80.364816965767901</v>
      </c>
    </row>
    <row r="30" spans="1:11" x14ac:dyDescent="0.25">
      <c r="A30" s="7"/>
      <c r="B30" s="20" t="s">
        <v>13</v>
      </c>
      <c r="C30" s="4"/>
      <c r="D30" s="75">
        <f>SUM(D29)</f>
        <v>1</v>
      </c>
      <c r="E30" s="4"/>
      <c r="F30" s="4">
        <f>SUM(F29)</f>
        <v>777</v>
      </c>
      <c r="G30" s="28"/>
      <c r="H30" s="28"/>
      <c r="I30" s="28"/>
      <c r="J30" s="133"/>
      <c r="K30" s="118"/>
    </row>
    <row r="31" spans="1:11" x14ac:dyDescent="0.25">
      <c r="A31" s="143" t="s">
        <v>374</v>
      </c>
      <c r="B31" s="143"/>
      <c r="C31" s="143"/>
      <c r="D31" s="143"/>
      <c r="E31" s="143"/>
      <c r="F31" s="143"/>
      <c r="G31" s="28"/>
      <c r="H31" s="28"/>
      <c r="I31" s="28"/>
      <c r="J31" s="133"/>
      <c r="K31" s="118"/>
    </row>
    <row r="32" spans="1:11" ht="47.25" x14ac:dyDescent="0.25">
      <c r="A32" s="7">
        <v>1</v>
      </c>
      <c r="B32" s="15" t="s">
        <v>375</v>
      </c>
      <c r="C32" s="3" t="s">
        <v>92</v>
      </c>
      <c r="D32" s="3">
        <v>0.75</v>
      </c>
      <c r="E32" s="114">
        <v>620</v>
      </c>
      <c r="F32" s="3">
        <f>ROUND(D32*E32,0)</f>
        <v>465</v>
      </c>
      <c r="G32" s="69" t="s">
        <v>333</v>
      </c>
      <c r="H32" s="67" t="s">
        <v>62</v>
      </c>
      <c r="I32" s="69" t="s">
        <v>332</v>
      </c>
      <c r="J32" s="108">
        <f>0.796*1137.46</f>
        <v>905.41816000000006</v>
      </c>
      <c r="K32" s="115">
        <f>E32/(J32/100)</f>
        <v>68.476647298525577</v>
      </c>
    </row>
    <row r="33" spans="1:11" x14ac:dyDescent="0.25">
      <c r="A33" s="7"/>
      <c r="B33" s="20" t="s">
        <v>13</v>
      </c>
      <c r="C33" s="4"/>
      <c r="D33" s="4">
        <f>SUM(D32)</f>
        <v>0.75</v>
      </c>
      <c r="E33" s="4"/>
      <c r="F33" s="4">
        <f>SUM(F32)</f>
        <v>465</v>
      </c>
      <c r="G33" s="28"/>
      <c r="H33" s="28"/>
      <c r="I33" s="28"/>
      <c r="J33" s="133"/>
      <c r="K33" s="118"/>
    </row>
    <row r="34" spans="1:11" x14ac:dyDescent="0.25">
      <c r="A34" s="145" t="s">
        <v>257</v>
      </c>
      <c r="B34" s="145"/>
      <c r="C34" s="145"/>
      <c r="D34" s="145"/>
      <c r="E34" s="145"/>
      <c r="F34" s="145"/>
      <c r="G34" s="28"/>
      <c r="H34" s="28"/>
      <c r="I34" s="28"/>
      <c r="J34" s="133"/>
      <c r="K34" s="118"/>
    </row>
    <row r="35" spans="1:11" ht="32.25" thickBot="1" x14ac:dyDescent="0.3">
      <c r="A35" s="7">
        <v>1</v>
      </c>
      <c r="B35" s="15" t="s">
        <v>152</v>
      </c>
      <c r="C35" s="3" t="s">
        <v>24</v>
      </c>
      <c r="D35" s="3">
        <v>1</v>
      </c>
      <c r="E35" s="3">
        <v>900</v>
      </c>
      <c r="F35" s="3">
        <f t="shared" ref="F35:F40" si="4">ROUND(D35*E35,0)</f>
        <v>900</v>
      </c>
      <c r="G35" s="69" t="s">
        <v>310</v>
      </c>
      <c r="H35" s="69" t="s">
        <v>208</v>
      </c>
      <c r="I35" s="69" t="s">
        <v>334</v>
      </c>
      <c r="J35" s="109">
        <f>0.85*1137.46</f>
        <v>966.84100000000001</v>
      </c>
      <c r="K35" s="115">
        <f t="shared" ref="K35:K42" si="5">E35/(J35/100)</f>
        <v>93.08666057810953</v>
      </c>
    </row>
    <row r="36" spans="1:11" ht="31.5" x14ac:dyDescent="0.25">
      <c r="A36" s="7">
        <v>2</v>
      </c>
      <c r="B36" s="15" t="s">
        <v>97</v>
      </c>
      <c r="C36" s="3" t="s">
        <v>45</v>
      </c>
      <c r="D36" s="3">
        <v>0.3</v>
      </c>
      <c r="E36" s="9">
        <v>620</v>
      </c>
      <c r="F36" s="3">
        <f t="shared" si="4"/>
        <v>186</v>
      </c>
      <c r="G36" s="69" t="s">
        <v>310</v>
      </c>
      <c r="H36" s="69" t="s">
        <v>68</v>
      </c>
      <c r="I36" s="69" t="s">
        <v>328</v>
      </c>
      <c r="J36" s="108">
        <f t="shared" ref="J36:J42" si="6">0.666*1137.46</f>
        <v>757.54836000000012</v>
      </c>
      <c r="K36" s="115">
        <f t="shared" si="5"/>
        <v>81.842959834273799</v>
      </c>
    </row>
    <row r="37" spans="1:11" ht="63" x14ac:dyDescent="0.25">
      <c r="A37" s="7">
        <v>3</v>
      </c>
      <c r="B37" s="15" t="s">
        <v>93</v>
      </c>
      <c r="C37" s="3" t="s">
        <v>27</v>
      </c>
      <c r="D37" s="3">
        <v>0.4</v>
      </c>
      <c r="E37" s="9">
        <v>620</v>
      </c>
      <c r="F37" s="3">
        <f t="shared" si="4"/>
        <v>248</v>
      </c>
      <c r="G37" s="69" t="s">
        <v>310</v>
      </c>
      <c r="H37" s="69" t="s">
        <v>68</v>
      </c>
      <c r="I37" s="69" t="s">
        <v>328</v>
      </c>
      <c r="J37" s="108">
        <f t="shared" si="6"/>
        <v>757.54836000000012</v>
      </c>
      <c r="K37" s="115">
        <f t="shared" si="5"/>
        <v>81.842959834273799</v>
      </c>
    </row>
    <row r="38" spans="1:11" ht="31.5" x14ac:dyDescent="0.25">
      <c r="A38" s="7">
        <v>4</v>
      </c>
      <c r="B38" s="15" t="s">
        <v>99</v>
      </c>
      <c r="C38" s="3" t="s">
        <v>100</v>
      </c>
      <c r="D38" s="3">
        <v>0.3</v>
      </c>
      <c r="E38" s="9">
        <v>620</v>
      </c>
      <c r="F38" s="3">
        <f t="shared" si="4"/>
        <v>186</v>
      </c>
      <c r="G38" s="69" t="s">
        <v>310</v>
      </c>
      <c r="H38" s="69" t="s">
        <v>68</v>
      </c>
      <c r="I38" s="69" t="s">
        <v>328</v>
      </c>
      <c r="J38" s="108">
        <f t="shared" si="6"/>
        <v>757.54836000000012</v>
      </c>
      <c r="K38" s="115">
        <f t="shared" si="5"/>
        <v>81.842959834273799</v>
      </c>
    </row>
    <row r="39" spans="1:11" x14ac:dyDescent="0.25">
      <c r="A39" s="7">
        <v>5</v>
      </c>
      <c r="B39" s="15" t="s">
        <v>98</v>
      </c>
      <c r="C39" s="3" t="s">
        <v>27</v>
      </c>
      <c r="D39" s="3">
        <v>0.3</v>
      </c>
      <c r="E39" s="9">
        <v>620</v>
      </c>
      <c r="F39" s="3">
        <f t="shared" si="4"/>
        <v>186</v>
      </c>
      <c r="G39" s="69" t="s">
        <v>310</v>
      </c>
      <c r="H39" s="69" t="s">
        <v>68</v>
      </c>
      <c r="I39" s="69" t="s">
        <v>328</v>
      </c>
      <c r="J39" s="108">
        <f t="shared" si="6"/>
        <v>757.54836000000012</v>
      </c>
      <c r="K39" s="115">
        <f t="shared" si="5"/>
        <v>81.842959834273799</v>
      </c>
    </row>
    <row r="40" spans="1:11" ht="31.5" x14ac:dyDescent="0.25">
      <c r="A40" s="7">
        <v>6</v>
      </c>
      <c r="B40" s="15" t="s">
        <v>102</v>
      </c>
      <c r="C40" s="3" t="s">
        <v>27</v>
      </c>
      <c r="D40" s="3">
        <v>0.2</v>
      </c>
      <c r="E40" s="9">
        <v>620</v>
      </c>
      <c r="F40" s="3">
        <f t="shared" si="4"/>
        <v>124</v>
      </c>
      <c r="G40" s="69" t="s">
        <v>310</v>
      </c>
      <c r="H40" s="69" t="s">
        <v>68</v>
      </c>
      <c r="I40" s="69" t="s">
        <v>328</v>
      </c>
      <c r="J40" s="108">
        <f t="shared" si="6"/>
        <v>757.54836000000012</v>
      </c>
      <c r="K40" s="115">
        <f t="shared" si="5"/>
        <v>81.842959834273799</v>
      </c>
    </row>
    <row r="41" spans="1:11" ht="31.5" x14ac:dyDescent="0.25">
      <c r="A41" s="7">
        <v>7</v>
      </c>
      <c r="B41" s="15" t="s">
        <v>94</v>
      </c>
      <c r="C41" s="3" t="s">
        <v>95</v>
      </c>
      <c r="D41" s="3">
        <v>0.3</v>
      </c>
      <c r="E41" s="9">
        <v>620</v>
      </c>
      <c r="F41" s="3">
        <f t="shared" ref="F41:F42" si="7">ROUND(D41*E41,0)</f>
        <v>186</v>
      </c>
      <c r="G41" s="69" t="s">
        <v>310</v>
      </c>
      <c r="H41" s="69" t="s">
        <v>68</v>
      </c>
      <c r="I41" s="69" t="s">
        <v>328</v>
      </c>
      <c r="J41" s="108">
        <f t="shared" si="6"/>
        <v>757.54836000000012</v>
      </c>
      <c r="K41" s="115">
        <f t="shared" si="5"/>
        <v>81.842959834273799</v>
      </c>
    </row>
    <row r="42" spans="1:11" x14ac:dyDescent="0.25">
      <c r="A42" s="7">
        <v>8</v>
      </c>
      <c r="B42" s="15" t="s">
        <v>101</v>
      </c>
      <c r="C42" s="3" t="s">
        <v>26</v>
      </c>
      <c r="D42" s="3">
        <v>0.3</v>
      </c>
      <c r="E42" s="9">
        <v>620</v>
      </c>
      <c r="F42" s="3">
        <f t="shared" si="7"/>
        <v>186</v>
      </c>
      <c r="G42" s="69" t="s">
        <v>310</v>
      </c>
      <c r="H42" s="69" t="s">
        <v>68</v>
      </c>
      <c r="I42" s="69" t="s">
        <v>328</v>
      </c>
      <c r="J42" s="108">
        <f t="shared" si="6"/>
        <v>757.54836000000012</v>
      </c>
      <c r="K42" s="115">
        <f t="shared" si="5"/>
        <v>81.842959834273799</v>
      </c>
    </row>
    <row r="43" spans="1:11" x14ac:dyDescent="0.25">
      <c r="A43" s="7"/>
      <c r="B43" s="20" t="s">
        <v>13</v>
      </c>
      <c r="C43" s="3"/>
      <c r="D43" s="4">
        <f>SUM(D35:D42)</f>
        <v>3.0999999999999996</v>
      </c>
      <c r="E43" s="4"/>
      <c r="F43" s="4">
        <f>SUM(F35:F42)</f>
        <v>2202</v>
      </c>
      <c r="G43" s="28"/>
      <c r="H43" s="28"/>
      <c r="I43" s="28"/>
      <c r="J43" s="133"/>
      <c r="K43" s="118"/>
    </row>
    <row r="44" spans="1:11" ht="15.75" customHeight="1" x14ac:dyDescent="0.25">
      <c r="A44" s="144" t="s">
        <v>258</v>
      </c>
      <c r="B44" s="144"/>
      <c r="C44" s="144"/>
      <c r="D44" s="144"/>
      <c r="E44" s="144"/>
      <c r="F44" s="144"/>
      <c r="G44" s="28"/>
      <c r="H44" s="28"/>
      <c r="I44" s="28"/>
      <c r="J44" s="133"/>
      <c r="K44" s="118"/>
    </row>
    <row r="45" spans="1:11" x14ac:dyDescent="0.25">
      <c r="A45" s="68">
        <v>1</v>
      </c>
      <c r="B45" s="80" t="s">
        <v>16</v>
      </c>
      <c r="C45" s="9" t="s">
        <v>6</v>
      </c>
      <c r="D45" s="68">
        <v>0.5</v>
      </c>
      <c r="E45" s="9">
        <v>620</v>
      </c>
      <c r="F45" s="9">
        <f t="shared" ref="F45:F46" si="8">ROUND(D45*E45,0)</f>
        <v>310</v>
      </c>
      <c r="G45" s="95" t="s">
        <v>327</v>
      </c>
      <c r="H45" s="9" t="s">
        <v>62</v>
      </c>
      <c r="I45" s="9" t="s">
        <v>332</v>
      </c>
      <c r="J45" s="130">
        <f>0.796*1137.46</f>
        <v>905.41816000000006</v>
      </c>
      <c r="K45" s="115">
        <f>E45/(J45/100)</f>
        <v>68.476647298525577</v>
      </c>
    </row>
    <row r="46" spans="1:11" ht="32.25" thickBot="1" x14ac:dyDescent="0.3">
      <c r="A46" s="68">
        <v>2</v>
      </c>
      <c r="B46" s="80" t="s">
        <v>38</v>
      </c>
      <c r="C46" s="9" t="s">
        <v>39</v>
      </c>
      <c r="D46" s="9">
        <v>0.2</v>
      </c>
      <c r="E46" s="9">
        <v>620</v>
      </c>
      <c r="F46" s="9">
        <f t="shared" si="8"/>
        <v>124</v>
      </c>
      <c r="G46" s="69" t="s">
        <v>337</v>
      </c>
      <c r="H46" s="69" t="s">
        <v>67</v>
      </c>
      <c r="I46" s="69" t="s">
        <v>332</v>
      </c>
      <c r="J46" s="109">
        <f>0.796*1137.46</f>
        <v>905.41816000000006</v>
      </c>
      <c r="K46" s="115">
        <f>E46/(J46/100)</f>
        <v>68.476647298525577</v>
      </c>
    </row>
    <row r="47" spans="1:11" x14ac:dyDescent="0.25">
      <c r="A47" s="68"/>
      <c r="B47" s="88" t="s">
        <v>13</v>
      </c>
      <c r="C47" s="9"/>
      <c r="D47" s="26">
        <f>SUM(D45:D46)</f>
        <v>0.7</v>
      </c>
      <c r="E47" s="9"/>
      <c r="F47" s="26">
        <f>SUM(F45:F46)</f>
        <v>434</v>
      </c>
      <c r="G47" s="28"/>
      <c r="H47" s="28"/>
      <c r="I47" s="28"/>
      <c r="J47" s="133"/>
      <c r="K47" s="118"/>
    </row>
    <row r="48" spans="1:11" ht="15.75" customHeight="1" x14ac:dyDescent="0.25">
      <c r="A48" s="149" t="s">
        <v>89</v>
      </c>
      <c r="B48" s="149"/>
      <c r="C48" s="149"/>
      <c r="D48" s="149"/>
      <c r="E48" s="149"/>
      <c r="F48" s="149"/>
      <c r="G48" s="28"/>
      <c r="H48" s="28"/>
      <c r="I48" s="28"/>
      <c r="J48" s="133"/>
      <c r="K48" s="118"/>
    </row>
    <row r="49" spans="1:11" ht="32.25" thickBot="1" x14ac:dyDescent="0.3">
      <c r="A49" s="68">
        <v>1</v>
      </c>
      <c r="B49" s="80" t="s">
        <v>22</v>
      </c>
      <c r="C49" s="9" t="s">
        <v>23</v>
      </c>
      <c r="D49" s="9">
        <v>4</v>
      </c>
      <c r="E49" s="9">
        <v>620</v>
      </c>
      <c r="F49" s="9">
        <f t="shared" ref="F49" si="9">ROUND(D49*E49,0)</f>
        <v>2480</v>
      </c>
      <c r="G49" s="67" t="s">
        <v>69</v>
      </c>
      <c r="H49" s="67" t="s">
        <v>338</v>
      </c>
      <c r="I49" s="67" t="s">
        <v>141</v>
      </c>
      <c r="J49" s="109">
        <f>0.582*1137.46</f>
        <v>662.00171999999998</v>
      </c>
      <c r="K49" s="115">
        <f>E49/(J49/100)</f>
        <v>93.655345789736018</v>
      </c>
    </row>
    <row r="50" spans="1:11" x14ac:dyDescent="0.25">
      <c r="A50" s="7"/>
      <c r="B50" s="14" t="s">
        <v>13</v>
      </c>
      <c r="C50" s="3"/>
      <c r="D50" s="4">
        <f>SUM(D49:D49)</f>
        <v>4</v>
      </c>
      <c r="E50" s="4"/>
      <c r="F50" s="4">
        <f>SUM(F49:F49)</f>
        <v>2480</v>
      </c>
      <c r="G50" s="28"/>
      <c r="H50" s="28"/>
      <c r="I50" s="28"/>
      <c r="J50" s="133"/>
      <c r="K50" s="118"/>
    </row>
    <row r="51" spans="1:11" ht="15.75" customHeight="1" x14ac:dyDescent="0.25">
      <c r="A51" s="144" t="s">
        <v>75</v>
      </c>
      <c r="B51" s="144"/>
      <c r="C51" s="144"/>
      <c r="D51" s="144"/>
      <c r="E51" s="144"/>
      <c r="F51" s="144"/>
      <c r="G51" s="28"/>
      <c r="H51" s="28"/>
      <c r="I51" s="28"/>
      <c r="J51" s="133"/>
      <c r="K51" s="118"/>
    </row>
    <row r="52" spans="1:11" x14ac:dyDescent="0.25">
      <c r="A52" s="7">
        <v>1</v>
      </c>
      <c r="B52" s="15" t="s">
        <v>43</v>
      </c>
      <c r="C52" s="3" t="s">
        <v>76</v>
      </c>
      <c r="D52" s="3">
        <v>1</v>
      </c>
      <c r="E52" s="3">
        <v>1100</v>
      </c>
      <c r="F52" s="3">
        <f t="shared" ref="F52:F60" si="10">ROUND(D52*E52,0)</f>
        <v>1100</v>
      </c>
      <c r="G52" s="69" t="s">
        <v>325</v>
      </c>
      <c r="H52" s="69" t="s">
        <v>67</v>
      </c>
      <c r="I52" s="69" t="s">
        <v>326</v>
      </c>
      <c r="J52" s="108">
        <f>1.911*1137.46</f>
        <v>2173.68606</v>
      </c>
      <c r="K52" s="115">
        <f>E52/(J52/100)</f>
        <v>50.60528381913624</v>
      </c>
    </row>
    <row r="53" spans="1:11" ht="31.5" customHeight="1" x14ac:dyDescent="0.25">
      <c r="A53" s="116">
        <v>2</v>
      </c>
      <c r="B53" s="106" t="s">
        <v>349</v>
      </c>
      <c r="C53" s="105" t="s">
        <v>317</v>
      </c>
      <c r="D53" s="105">
        <v>1</v>
      </c>
      <c r="E53" s="105">
        <v>875</v>
      </c>
      <c r="F53" s="105">
        <f t="shared" si="10"/>
        <v>875</v>
      </c>
      <c r="G53" s="102" t="s">
        <v>318</v>
      </c>
      <c r="H53" s="102" t="s">
        <v>61</v>
      </c>
      <c r="I53" s="102" t="s">
        <v>328</v>
      </c>
      <c r="J53" s="135">
        <f>0.666*1137.46</f>
        <v>757.54836000000012</v>
      </c>
      <c r="K53" s="119">
        <f>E53/(J53/100)</f>
        <v>115.50417718546706</v>
      </c>
    </row>
    <row r="54" spans="1:11" ht="47.25" x14ac:dyDescent="0.25">
      <c r="A54" s="7">
        <v>3</v>
      </c>
      <c r="B54" s="15" t="s">
        <v>87</v>
      </c>
      <c r="C54" s="12" t="s">
        <v>88</v>
      </c>
      <c r="D54" s="3">
        <v>0.6</v>
      </c>
      <c r="E54" s="9" t="s">
        <v>288</v>
      </c>
      <c r="F54" s="9">
        <v>576</v>
      </c>
      <c r="G54" s="69" t="s">
        <v>321</v>
      </c>
      <c r="H54" s="69" t="s">
        <v>322</v>
      </c>
      <c r="I54" s="69" t="s">
        <v>334</v>
      </c>
      <c r="J54" s="108">
        <f>0.85*1137.46</f>
        <v>966.84100000000001</v>
      </c>
      <c r="K54" s="120">
        <f>F54/D54/(J54/100)</f>
        <v>99.292437949983508</v>
      </c>
    </row>
    <row r="55" spans="1:11" ht="16.5" thickBot="1" x14ac:dyDescent="0.3">
      <c r="A55" s="7">
        <v>4</v>
      </c>
      <c r="B55" s="15" t="s">
        <v>77</v>
      </c>
      <c r="C55" s="3" t="s">
        <v>78</v>
      </c>
      <c r="D55" s="3">
        <v>1</v>
      </c>
      <c r="E55" s="3">
        <v>875</v>
      </c>
      <c r="F55" s="3">
        <f>ROUND(D55*E55,0)</f>
        <v>875</v>
      </c>
      <c r="G55" s="69" t="s">
        <v>340</v>
      </c>
      <c r="H55" s="69" t="s">
        <v>341</v>
      </c>
      <c r="I55" s="69" t="s">
        <v>329</v>
      </c>
      <c r="J55" s="109">
        <f>1.017*1137.46</f>
        <v>1156.79682</v>
      </c>
      <c r="K55" s="115">
        <f>E55/(J55/100)</f>
        <v>75.639903643580197</v>
      </c>
    </row>
    <row r="56" spans="1:11" ht="35.25" customHeight="1" thickBot="1" x14ac:dyDescent="0.3">
      <c r="A56" s="7">
        <v>5</v>
      </c>
      <c r="B56" s="15" t="s">
        <v>84</v>
      </c>
      <c r="C56" s="3" t="s">
        <v>85</v>
      </c>
      <c r="D56" s="3">
        <v>1</v>
      </c>
      <c r="E56" s="3">
        <v>700</v>
      </c>
      <c r="F56" s="3">
        <f>ROUND(D56*E56,0)</f>
        <v>700</v>
      </c>
      <c r="G56" s="67" t="s">
        <v>340</v>
      </c>
      <c r="H56" s="69" t="s">
        <v>86</v>
      </c>
      <c r="I56" s="101" t="s">
        <v>328</v>
      </c>
      <c r="J56" s="109">
        <f>0.666*1137.46</f>
        <v>757.54836000000012</v>
      </c>
      <c r="K56" s="115">
        <f>E56/(J56/100)</f>
        <v>92.403341748373649</v>
      </c>
    </row>
    <row r="57" spans="1:11" ht="16.5" thickBot="1" x14ac:dyDescent="0.3">
      <c r="A57" s="7">
        <v>6</v>
      </c>
      <c r="B57" s="15" t="s">
        <v>79</v>
      </c>
      <c r="C57" s="3" t="s">
        <v>80</v>
      </c>
      <c r="D57" s="3">
        <v>1</v>
      </c>
      <c r="E57" s="3">
        <v>700</v>
      </c>
      <c r="F57" s="3">
        <f t="shared" si="10"/>
        <v>700</v>
      </c>
      <c r="G57" s="69" t="s">
        <v>340</v>
      </c>
      <c r="H57" s="69" t="s">
        <v>343</v>
      </c>
      <c r="I57" s="69" t="s">
        <v>328</v>
      </c>
      <c r="J57" s="109">
        <f>0.666*1137.46</f>
        <v>757.54836000000012</v>
      </c>
      <c r="K57" s="115">
        <f>E57/(J57/100)</f>
        <v>92.403341748373649</v>
      </c>
    </row>
    <row r="58" spans="1:11" ht="48" thickBot="1" x14ac:dyDescent="0.3">
      <c r="A58" s="7">
        <v>7</v>
      </c>
      <c r="B58" s="15" t="s">
        <v>81</v>
      </c>
      <c r="C58" s="3" t="s">
        <v>82</v>
      </c>
      <c r="D58" s="3">
        <v>11.6</v>
      </c>
      <c r="E58" s="9" t="s">
        <v>311</v>
      </c>
      <c r="F58" s="9">
        <v>7563.2</v>
      </c>
      <c r="G58" s="69" t="s">
        <v>340</v>
      </c>
      <c r="H58" s="69" t="s">
        <v>70</v>
      </c>
      <c r="I58" s="69" t="s">
        <v>141</v>
      </c>
      <c r="J58" s="109">
        <f>0.582*1137.46</f>
        <v>662.00171999999998</v>
      </c>
      <c r="K58" s="115">
        <f>F58/D58/(J58/100)</f>
        <v>98.48917008856111</v>
      </c>
    </row>
    <row r="59" spans="1:11" ht="16.5" thickBot="1" x14ac:dyDescent="0.3">
      <c r="A59" s="7">
        <v>8</v>
      </c>
      <c r="B59" s="22" t="s">
        <v>83</v>
      </c>
      <c r="C59" s="23">
        <v>912103</v>
      </c>
      <c r="D59" s="7">
        <v>1</v>
      </c>
      <c r="E59" s="7">
        <v>625</v>
      </c>
      <c r="F59" s="7">
        <f t="shared" si="10"/>
        <v>625</v>
      </c>
      <c r="G59" s="69" t="s">
        <v>330</v>
      </c>
      <c r="H59" s="69" t="s">
        <v>67</v>
      </c>
      <c r="I59" s="69" t="s">
        <v>60</v>
      </c>
      <c r="J59" s="109">
        <f>0.513*1137.46</f>
        <v>583.51697999999999</v>
      </c>
      <c r="K59" s="115">
        <f>E59/(J59/100)</f>
        <v>107.10913673840305</v>
      </c>
    </row>
    <row r="60" spans="1:11" x14ac:dyDescent="0.25">
      <c r="A60" s="7">
        <v>9</v>
      </c>
      <c r="B60" s="15" t="s">
        <v>9</v>
      </c>
      <c r="C60" s="3" t="s">
        <v>10</v>
      </c>
      <c r="D60" s="3">
        <v>2</v>
      </c>
      <c r="E60" s="9">
        <v>620</v>
      </c>
      <c r="F60" s="3">
        <f t="shared" si="10"/>
        <v>1240</v>
      </c>
      <c r="G60" s="69" t="s">
        <v>330</v>
      </c>
      <c r="H60" s="69" t="s">
        <v>67</v>
      </c>
      <c r="I60" s="102" t="s">
        <v>60</v>
      </c>
      <c r="J60" s="139">
        <f>0.513*1137.46</f>
        <v>583.51697999999999</v>
      </c>
      <c r="K60" s="115">
        <f>E60/(J60/100)</f>
        <v>106.25226364449583</v>
      </c>
    </row>
    <row r="61" spans="1:11" x14ac:dyDescent="0.25">
      <c r="A61" s="7"/>
      <c r="B61" s="20" t="s">
        <v>13</v>
      </c>
      <c r="C61" s="4"/>
      <c r="D61" s="4">
        <f>SUM(D52:D60)</f>
        <v>20.2</v>
      </c>
      <c r="E61" s="4"/>
      <c r="F61" s="4">
        <f>SUM(F52:F60)</f>
        <v>14254.2</v>
      </c>
      <c r="G61" s="28"/>
      <c r="H61" s="28"/>
      <c r="I61" s="28"/>
      <c r="J61" s="133"/>
      <c r="K61" s="28"/>
    </row>
  </sheetData>
  <mergeCells count="13">
    <mergeCell ref="A1:H1"/>
    <mergeCell ref="A44:F44"/>
    <mergeCell ref="A48:F48"/>
    <mergeCell ref="A51:F51"/>
    <mergeCell ref="A34:F34"/>
    <mergeCell ref="A25:F25"/>
    <mergeCell ref="A31:F31"/>
    <mergeCell ref="A2:F2"/>
    <mergeCell ref="A28:F28"/>
    <mergeCell ref="A4:F4"/>
    <mergeCell ref="A21:F21"/>
    <mergeCell ref="A16:F16"/>
    <mergeCell ref="A7:F7"/>
  </mergeCells>
  <phoneticPr fontId="16" type="noConversion"/>
  <pageMargins left="0.7" right="0.7" top="0.75" bottom="0.75" header="0.3" footer="0.3"/>
  <pageSetup paperSize="9" scale="6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  <pageSetUpPr fitToPage="1"/>
  </sheetPr>
  <dimension ref="A1:K50"/>
  <sheetViews>
    <sheetView zoomScale="90" zoomScaleNormal="90" workbookViewId="0">
      <selection sqref="A1:H1"/>
    </sheetView>
  </sheetViews>
  <sheetFormatPr defaultColWidth="9.140625" defaultRowHeight="15.75" x14ac:dyDescent="0.25"/>
  <cols>
    <col min="1" max="1" width="9.140625" style="39"/>
    <col min="2" max="2" width="25.7109375" style="39" customWidth="1"/>
    <col min="3" max="3" width="10.28515625" style="39" customWidth="1"/>
    <col min="4" max="4" width="9.140625" style="39"/>
    <col min="5" max="5" width="14.28515625" style="39" customWidth="1"/>
    <col min="6" max="6" width="18.28515625" style="39" customWidth="1"/>
    <col min="7" max="7" width="10.42578125" style="39" customWidth="1"/>
    <col min="8" max="8" width="11.140625" style="39" customWidth="1"/>
    <col min="9" max="9" width="14.5703125" style="39" customWidth="1"/>
    <col min="10" max="10" width="16.85546875" style="71" customWidth="1"/>
    <col min="11" max="11" width="15" style="71" customWidth="1"/>
    <col min="12" max="16384" width="9.140625" style="39"/>
  </cols>
  <sheetData>
    <row r="1" spans="1:11" s="76" customFormat="1" ht="15.75" customHeight="1" x14ac:dyDescent="0.25">
      <c r="A1" s="148" t="s">
        <v>410</v>
      </c>
      <c r="B1" s="148"/>
      <c r="C1" s="148"/>
      <c r="D1" s="148"/>
      <c r="E1" s="148"/>
      <c r="F1" s="148"/>
      <c r="G1" s="148"/>
      <c r="H1" s="148"/>
      <c r="J1" s="99"/>
      <c r="K1" s="99"/>
    </row>
    <row r="2" spans="1:11" ht="31.5" customHeight="1" x14ac:dyDescent="0.25">
      <c r="A2" s="146" t="s">
        <v>352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51" t="s">
        <v>107</v>
      </c>
      <c r="B4" s="152"/>
      <c r="C4" s="152"/>
      <c r="D4" s="152"/>
      <c r="E4" s="152"/>
      <c r="F4" s="152"/>
      <c r="G4" s="77"/>
      <c r="H4" s="77"/>
      <c r="I4" s="77"/>
      <c r="J4" s="131"/>
      <c r="K4" s="131"/>
    </row>
    <row r="5" spans="1:11" ht="47.25" x14ac:dyDescent="0.25">
      <c r="A5" s="3">
        <v>1</v>
      </c>
      <c r="B5" s="2" t="s">
        <v>108</v>
      </c>
      <c r="C5" s="3" t="s">
        <v>4</v>
      </c>
      <c r="D5" s="3">
        <v>1</v>
      </c>
      <c r="E5" s="3">
        <v>1590</v>
      </c>
      <c r="F5" s="3">
        <f>ROUND(D5*E5,0)</f>
        <v>1590</v>
      </c>
      <c r="G5" s="69" t="s">
        <v>325</v>
      </c>
      <c r="H5" s="69" t="s">
        <v>67</v>
      </c>
      <c r="I5" s="69" t="s">
        <v>326</v>
      </c>
      <c r="J5" s="108">
        <f>1.911*1137.46</f>
        <v>2173.68606</v>
      </c>
      <c r="K5" s="115">
        <f>E5/(J5/100)</f>
        <v>73.147637520387832</v>
      </c>
    </row>
    <row r="6" spans="1:11" x14ac:dyDescent="0.25">
      <c r="A6" s="3">
        <v>2</v>
      </c>
      <c r="B6" s="8" t="s">
        <v>5</v>
      </c>
      <c r="C6" s="3" t="s">
        <v>6</v>
      </c>
      <c r="D6" s="3">
        <v>1</v>
      </c>
      <c r="E6" s="3">
        <v>827</v>
      </c>
      <c r="F6" s="3">
        <f>ROUND(D6*E6,0)</f>
        <v>827</v>
      </c>
      <c r="G6" s="95" t="s">
        <v>327</v>
      </c>
      <c r="H6" s="9" t="s">
        <v>62</v>
      </c>
      <c r="I6" s="9" t="s">
        <v>332</v>
      </c>
      <c r="J6" s="130">
        <f>0.796*1137.46</f>
        <v>905.41816000000006</v>
      </c>
      <c r="K6" s="115">
        <f>E6/(J6/100)</f>
        <v>91.339011799807508</v>
      </c>
    </row>
    <row r="7" spans="1:11" x14ac:dyDescent="0.25">
      <c r="A7" s="3"/>
      <c r="B7" s="20" t="s">
        <v>13</v>
      </c>
      <c r="C7" s="3"/>
      <c r="D7" s="4">
        <f>SUM(D5:D6)</f>
        <v>2</v>
      </c>
      <c r="E7" s="4"/>
      <c r="F7" s="4">
        <f>SUM(F5:F6)</f>
        <v>2417</v>
      </c>
      <c r="G7" s="77"/>
      <c r="H7" s="77"/>
      <c r="I7" s="77"/>
      <c r="J7" s="131"/>
      <c r="K7" s="132"/>
    </row>
    <row r="8" spans="1:11" ht="15.75" customHeight="1" x14ac:dyDescent="0.25">
      <c r="A8" s="154" t="s">
        <v>29</v>
      </c>
      <c r="B8" s="155"/>
      <c r="C8" s="155"/>
      <c r="D8" s="155"/>
      <c r="E8" s="155"/>
      <c r="F8" s="155"/>
      <c r="G8" s="77"/>
      <c r="H8" s="77"/>
      <c r="I8" s="77"/>
      <c r="J8" s="131"/>
      <c r="K8" s="132"/>
    </row>
    <row r="9" spans="1:11" ht="36.75" customHeight="1" x14ac:dyDescent="0.25">
      <c r="A9" s="3">
        <v>1</v>
      </c>
      <c r="B9" s="2" t="s">
        <v>30</v>
      </c>
      <c r="C9" s="3" t="s">
        <v>109</v>
      </c>
      <c r="D9" s="3">
        <v>1</v>
      </c>
      <c r="E9" s="3">
        <v>1034</v>
      </c>
      <c r="F9" s="3">
        <f>ROUND(D9*E9,0)</f>
        <v>1034</v>
      </c>
      <c r="G9" s="69" t="s">
        <v>63</v>
      </c>
      <c r="H9" s="69" t="s">
        <v>208</v>
      </c>
      <c r="I9" s="69" t="s">
        <v>329</v>
      </c>
      <c r="J9" s="108">
        <f>1.017*1137.46</f>
        <v>1156.79682</v>
      </c>
      <c r="K9" s="115">
        <f>E9/(J9/100)</f>
        <v>89.384754705670773</v>
      </c>
    </row>
    <row r="10" spans="1:11" x14ac:dyDescent="0.25">
      <c r="A10" s="3">
        <v>2</v>
      </c>
      <c r="B10" s="2" t="s">
        <v>56</v>
      </c>
      <c r="C10" s="3" t="s">
        <v>57</v>
      </c>
      <c r="D10" s="3">
        <v>1</v>
      </c>
      <c r="E10" s="3">
        <v>690</v>
      </c>
      <c r="F10" s="3">
        <f>D10*E10</f>
        <v>690</v>
      </c>
      <c r="G10" s="67" t="s">
        <v>330</v>
      </c>
      <c r="H10" s="67" t="s">
        <v>208</v>
      </c>
      <c r="I10" s="67" t="s">
        <v>141</v>
      </c>
      <c r="J10" s="108">
        <f>0.582*1137.46</f>
        <v>662.00171999999998</v>
      </c>
      <c r="K10" s="115">
        <f>E10/(J10/100)</f>
        <v>104.22933644341589</v>
      </c>
    </row>
    <row r="11" spans="1:11" ht="45" customHeight="1" x14ac:dyDescent="0.25">
      <c r="A11" s="3">
        <v>3</v>
      </c>
      <c r="B11" s="2" t="s">
        <v>110</v>
      </c>
      <c r="C11" s="3" t="s">
        <v>111</v>
      </c>
      <c r="D11" s="3">
        <v>2</v>
      </c>
      <c r="E11" s="9" t="s">
        <v>400</v>
      </c>
      <c r="F11" s="3">
        <f>D11*620</f>
        <v>1240</v>
      </c>
      <c r="G11" s="69" t="s">
        <v>330</v>
      </c>
      <c r="H11" s="69" t="s">
        <v>67</v>
      </c>
      <c r="I11" s="69" t="s">
        <v>60</v>
      </c>
      <c r="J11" s="108">
        <f>0.513*1137.46</f>
        <v>583.51697999999999</v>
      </c>
      <c r="K11" s="115">
        <f>F11/D11/(J11/100)</f>
        <v>106.25226364449583</v>
      </c>
    </row>
    <row r="12" spans="1:11" x14ac:dyDescent="0.25">
      <c r="A12" s="3">
        <v>4</v>
      </c>
      <c r="B12" s="2" t="s">
        <v>9</v>
      </c>
      <c r="C12" s="3" t="s">
        <v>10</v>
      </c>
      <c r="D12" s="3">
        <v>4</v>
      </c>
      <c r="E12" s="9">
        <v>620</v>
      </c>
      <c r="F12" s="3">
        <f t="shared" ref="F12:F13" si="0">D12*E12</f>
        <v>2480</v>
      </c>
      <c r="G12" s="67" t="s">
        <v>330</v>
      </c>
      <c r="H12" s="67" t="s">
        <v>67</v>
      </c>
      <c r="I12" s="67" t="s">
        <v>60</v>
      </c>
      <c r="J12" s="108">
        <f>0.513*1137.46</f>
        <v>583.51697999999999</v>
      </c>
      <c r="K12" s="115">
        <f>E12/(J12/100)</f>
        <v>106.25226364449583</v>
      </c>
    </row>
    <row r="13" spans="1:11" x14ac:dyDescent="0.25">
      <c r="A13" s="3">
        <v>5</v>
      </c>
      <c r="B13" s="2" t="s">
        <v>11</v>
      </c>
      <c r="C13" s="3">
        <v>961301</v>
      </c>
      <c r="D13" s="3">
        <v>1</v>
      </c>
      <c r="E13" s="9">
        <v>620</v>
      </c>
      <c r="F13" s="3">
        <f t="shared" si="0"/>
        <v>620</v>
      </c>
      <c r="G13" s="67" t="s">
        <v>330</v>
      </c>
      <c r="H13" s="67" t="s">
        <v>67</v>
      </c>
      <c r="I13" s="67" t="s">
        <v>60</v>
      </c>
      <c r="J13" s="108">
        <f>0.513*1137.46</f>
        <v>583.51697999999999</v>
      </c>
      <c r="K13" s="115">
        <f>E13/(J13/100)</f>
        <v>106.25226364449583</v>
      </c>
    </row>
    <row r="14" spans="1:11" x14ac:dyDescent="0.25">
      <c r="A14" s="3">
        <v>6</v>
      </c>
      <c r="B14" s="15" t="s">
        <v>7</v>
      </c>
      <c r="C14" s="3" t="s">
        <v>8</v>
      </c>
      <c r="D14" s="3">
        <v>1.4</v>
      </c>
      <c r="E14" s="9">
        <v>620</v>
      </c>
      <c r="F14" s="3">
        <f>D14*E14</f>
        <v>868</v>
      </c>
      <c r="G14" s="67" t="s">
        <v>330</v>
      </c>
      <c r="H14" s="67" t="s">
        <v>64</v>
      </c>
      <c r="I14" s="67" t="s">
        <v>63</v>
      </c>
      <c r="J14" s="108">
        <f>0.57*1137.46</f>
        <v>648.35219999999993</v>
      </c>
      <c r="K14" s="115">
        <f>E14/(J14/100)</f>
        <v>95.627037280046267</v>
      </c>
    </row>
    <row r="15" spans="1:11" ht="47.25" customHeight="1" x14ac:dyDescent="0.25">
      <c r="A15" s="3">
        <v>7</v>
      </c>
      <c r="B15" s="2" t="s">
        <v>32</v>
      </c>
      <c r="C15" s="3" t="s">
        <v>33</v>
      </c>
      <c r="D15" s="3">
        <v>1</v>
      </c>
      <c r="E15" s="9" t="s">
        <v>271</v>
      </c>
      <c r="F15" s="9">
        <v>706</v>
      </c>
      <c r="G15" s="67" t="s">
        <v>331</v>
      </c>
      <c r="H15" s="67" t="s">
        <v>64</v>
      </c>
      <c r="I15" s="67" t="s">
        <v>328</v>
      </c>
      <c r="J15" s="108">
        <f>0.666*1137.46</f>
        <v>757.54836000000012</v>
      </c>
      <c r="K15" s="115">
        <f>F15/D15/(J15/100)</f>
        <v>93.195370391931135</v>
      </c>
    </row>
    <row r="16" spans="1:11" x14ac:dyDescent="0.25">
      <c r="A16" s="3"/>
      <c r="B16" s="20" t="s">
        <v>13</v>
      </c>
      <c r="C16" s="3"/>
      <c r="D16" s="4">
        <f>SUM(D9:D15)</f>
        <v>11.4</v>
      </c>
      <c r="E16" s="2"/>
      <c r="F16" s="4">
        <f>SUM(F9:F15)</f>
        <v>7638</v>
      </c>
      <c r="G16" s="77"/>
      <c r="H16" s="77"/>
      <c r="I16" s="77"/>
      <c r="J16" s="131"/>
      <c r="K16" s="132"/>
    </row>
    <row r="17" spans="1:11" ht="15.75" customHeight="1" x14ac:dyDescent="0.25">
      <c r="A17" s="154" t="s">
        <v>36</v>
      </c>
      <c r="B17" s="155"/>
      <c r="C17" s="155"/>
      <c r="D17" s="155"/>
      <c r="E17" s="155"/>
      <c r="F17" s="155"/>
      <c r="G17" s="77"/>
      <c r="H17" s="77"/>
      <c r="I17" s="77"/>
      <c r="J17" s="131"/>
      <c r="K17" s="132"/>
    </row>
    <row r="18" spans="1:11" x14ac:dyDescent="0.25">
      <c r="A18" s="3">
        <v>1</v>
      </c>
      <c r="B18" s="2" t="s">
        <v>172</v>
      </c>
      <c r="C18" s="3" t="s">
        <v>58</v>
      </c>
      <c r="D18" s="3">
        <v>1</v>
      </c>
      <c r="E18" s="3">
        <v>911</v>
      </c>
      <c r="F18" s="3">
        <f>ROUND(D18*E18,0)</f>
        <v>911</v>
      </c>
      <c r="G18" s="69" t="s">
        <v>321</v>
      </c>
      <c r="H18" s="69" t="s">
        <v>70</v>
      </c>
      <c r="I18" s="69" t="s">
        <v>332</v>
      </c>
      <c r="J18" s="108">
        <f>0.796*1137.46</f>
        <v>905.41816000000006</v>
      </c>
      <c r="K18" s="115">
        <f>F18/D18/(J18/100)</f>
        <v>100.61649304670452</v>
      </c>
    </row>
    <row r="19" spans="1:11" x14ac:dyDescent="0.25">
      <c r="A19" s="3"/>
      <c r="B19" s="20" t="s">
        <v>13</v>
      </c>
      <c r="C19" s="3"/>
      <c r="D19" s="4">
        <f>SUM(D18)</f>
        <v>1</v>
      </c>
      <c r="E19" s="4"/>
      <c r="F19" s="4">
        <f>SUM(F18)</f>
        <v>911</v>
      </c>
      <c r="G19" s="77"/>
      <c r="H19" s="77"/>
      <c r="I19" s="77"/>
      <c r="J19" s="131"/>
      <c r="K19" s="132"/>
    </row>
    <row r="20" spans="1:11" s="74" customFormat="1" x14ac:dyDescent="0.25">
      <c r="A20" s="156" t="s">
        <v>307</v>
      </c>
      <c r="B20" s="157"/>
      <c r="C20" s="157"/>
      <c r="D20" s="157"/>
      <c r="E20" s="157"/>
      <c r="F20" s="157"/>
      <c r="G20" s="28"/>
      <c r="H20" s="28"/>
      <c r="I20" s="28"/>
      <c r="J20" s="133"/>
      <c r="K20" s="134"/>
    </row>
    <row r="21" spans="1:11" s="74" customFormat="1" x14ac:dyDescent="0.25">
      <c r="A21" s="7">
        <v>1</v>
      </c>
      <c r="B21" s="17" t="s">
        <v>104</v>
      </c>
      <c r="C21" s="7" t="s">
        <v>105</v>
      </c>
      <c r="D21" s="7">
        <v>1</v>
      </c>
      <c r="E21" s="7">
        <v>650</v>
      </c>
      <c r="F21" s="3">
        <f>ROUND(D21*E21,0)</f>
        <v>650</v>
      </c>
      <c r="G21" s="69" t="s">
        <v>310</v>
      </c>
      <c r="H21" s="69" t="s">
        <v>180</v>
      </c>
      <c r="I21" s="69" t="s">
        <v>328</v>
      </c>
      <c r="J21" s="108">
        <f>0.666*1137.46</f>
        <v>757.54836000000012</v>
      </c>
      <c r="K21" s="115">
        <f>E21/(J21/100)</f>
        <v>85.803103052061246</v>
      </c>
    </row>
    <row r="22" spans="1:11" s="74" customFormat="1" x14ac:dyDescent="0.25">
      <c r="A22" s="17"/>
      <c r="B22" s="24" t="s">
        <v>13</v>
      </c>
      <c r="C22" s="17"/>
      <c r="D22" s="6">
        <f>SUM(D21)</f>
        <v>1</v>
      </c>
      <c r="E22" s="17"/>
      <c r="F22" s="6">
        <f>SUM(F21)</f>
        <v>650</v>
      </c>
      <c r="G22" s="28"/>
      <c r="H22" s="28"/>
      <c r="I22" s="28"/>
      <c r="J22" s="133"/>
      <c r="K22" s="134"/>
    </row>
    <row r="23" spans="1:11" ht="15.75" customHeight="1" x14ac:dyDescent="0.25">
      <c r="A23" s="156" t="s">
        <v>376</v>
      </c>
      <c r="B23" s="157"/>
      <c r="C23" s="157"/>
      <c r="D23" s="157"/>
      <c r="E23" s="157"/>
      <c r="F23" s="157"/>
      <c r="G23" s="77"/>
      <c r="H23" s="77"/>
      <c r="I23" s="77"/>
      <c r="J23" s="131"/>
      <c r="K23" s="132"/>
    </row>
    <row r="24" spans="1:11" x14ac:dyDescent="0.25">
      <c r="A24" s="3">
        <v>1</v>
      </c>
      <c r="B24" s="2" t="s">
        <v>244</v>
      </c>
      <c r="C24" s="3" t="s">
        <v>92</v>
      </c>
      <c r="D24" s="3">
        <v>1</v>
      </c>
      <c r="E24" s="9">
        <v>620</v>
      </c>
      <c r="F24" s="3">
        <f>ROUND(D24*E24,0)</f>
        <v>620</v>
      </c>
      <c r="G24" s="69" t="s">
        <v>333</v>
      </c>
      <c r="H24" s="69" t="s">
        <v>86</v>
      </c>
      <c r="I24" s="69" t="s">
        <v>334</v>
      </c>
      <c r="J24" s="108">
        <f>0.85*1137.46</f>
        <v>966.84100000000001</v>
      </c>
      <c r="K24" s="115">
        <f>E24/(J24/100)</f>
        <v>64.126366176031013</v>
      </c>
    </row>
    <row r="25" spans="1:11" x14ac:dyDescent="0.25">
      <c r="A25" s="3"/>
      <c r="B25" s="29" t="s">
        <v>13</v>
      </c>
      <c r="C25" s="4"/>
      <c r="D25" s="4">
        <f>SUM(D24:D24)</f>
        <v>1</v>
      </c>
      <c r="E25" s="4"/>
      <c r="F25" s="4">
        <f>SUM(F24:F24)</f>
        <v>620</v>
      </c>
      <c r="G25" s="77"/>
      <c r="H25" s="77"/>
      <c r="I25" s="77"/>
      <c r="J25" s="131"/>
      <c r="K25" s="132"/>
    </row>
    <row r="26" spans="1:11" ht="15.75" customHeight="1" x14ac:dyDescent="0.25">
      <c r="A26" s="156" t="s">
        <v>287</v>
      </c>
      <c r="B26" s="157"/>
      <c r="C26" s="157"/>
      <c r="D26" s="157"/>
      <c r="E26" s="157"/>
      <c r="F26" s="157"/>
      <c r="G26" s="77"/>
      <c r="H26" s="77"/>
      <c r="I26" s="77"/>
      <c r="J26" s="131"/>
      <c r="K26" s="132"/>
    </row>
    <row r="27" spans="1:11" ht="16.5" thickBot="1" x14ac:dyDescent="0.3">
      <c r="A27" s="3">
        <v>1</v>
      </c>
      <c r="B27" s="15" t="s">
        <v>114</v>
      </c>
      <c r="C27" s="3" t="s">
        <v>24</v>
      </c>
      <c r="D27" s="3">
        <v>1</v>
      </c>
      <c r="E27" s="3">
        <v>860</v>
      </c>
      <c r="F27" s="3">
        <f>ROUND(D27*E27,0)</f>
        <v>860</v>
      </c>
      <c r="G27" s="69" t="s">
        <v>310</v>
      </c>
      <c r="H27" s="69" t="s">
        <v>208</v>
      </c>
      <c r="I27" s="69" t="s">
        <v>334</v>
      </c>
      <c r="J27" s="109">
        <f>0.85*1137.46</f>
        <v>966.84100000000001</v>
      </c>
      <c r="K27" s="115">
        <f t="shared" ref="K27:K36" si="1">E27/(J27/100)</f>
        <v>88.949475663526897</v>
      </c>
    </row>
    <row r="28" spans="1:11" x14ac:dyDescent="0.25">
      <c r="A28" s="3">
        <v>2</v>
      </c>
      <c r="B28" s="15" t="s">
        <v>115</v>
      </c>
      <c r="C28" s="3" t="s">
        <v>116</v>
      </c>
      <c r="D28" s="3">
        <v>0.5</v>
      </c>
      <c r="E28" s="9">
        <v>620</v>
      </c>
      <c r="F28" s="3">
        <f t="shared" ref="F28:F35" si="2">ROUND(D28*E28,0)</f>
        <v>310</v>
      </c>
      <c r="G28" s="69" t="s">
        <v>310</v>
      </c>
      <c r="H28" s="69" t="s">
        <v>68</v>
      </c>
      <c r="I28" s="69" t="s">
        <v>328</v>
      </c>
      <c r="J28" s="108">
        <f t="shared" ref="J28:J36" si="3">0.666*1137.46</f>
        <v>757.54836000000012</v>
      </c>
      <c r="K28" s="115">
        <f t="shared" si="1"/>
        <v>81.842959834273799</v>
      </c>
    </row>
    <row r="29" spans="1:11" x14ac:dyDescent="0.25">
      <c r="A29" s="3">
        <v>3</v>
      </c>
      <c r="B29" s="15" t="s">
        <v>122</v>
      </c>
      <c r="C29" s="3" t="s">
        <v>123</v>
      </c>
      <c r="D29" s="3">
        <v>0.2</v>
      </c>
      <c r="E29" s="9">
        <v>620</v>
      </c>
      <c r="F29" s="3">
        <f>ROUND(D29*E29,0)</f>
        <v>124</v>
      </c>
      <c r="G29" s="69" t="s">
        <v>310</v>
      </c>
      <c r="H29" s="69" t="s">
        <v>68</v>
      </c>
      <c r="I29" s="69" t="s">
        <v>328</v>
      </c>
      <c r="J29" s="108">
        <f t="shared" si="3"/>
        <v>757.54836000000012</v>
      </c>
      <c r="K29" s="115">
        <f t="shared" si="1"/>
        <v>81.842959834273799</v>
      </c>
    </row>
    <row r="30" spans="1:11" x14ac:dyDescent="0.25">
      <c r="A30" s="3">
        <v>4</v>
      </c>
      <c r="B30" s="15" t="s">
        <v>120</v>
      </c>
      <c r="C30" s="3" t="s">
        <v>121</v>
      </c>
      <c r="D30" s="3">
        <v>0.3</v>
      </c>
      <c r="E30" s="9">
        <v>620</v>
      </c>
      <c r="F30" s="3">
        <f>ROUND(D30*E30,0)</f>
        <v>186</v>
      </c>
      <c r="G30" s="69" t="s">
        <v>310</v>
      </c>
      <c r="H30" s="69" t="s">
        <v>68</v>
      </c>
      <c r="I30" s="69" t="s">
        <v>328</v>
      </c>
      <c r="J30" s="108">
        <f t="shared" si="3"/>
        <v>757.54836000000012</v>
      </c>
      <c r="K30" s="115">
        <f t="shared" si="1"/>
        <v>81.842959834273799</v>
      </c>
    </row>
    <row r="31" spans="1:11" ht="31.5" x14ac:dyDescent="0.25">
      <c r="A31" s="3">
        <v>5</v>
      </c>
      <c r="B31" s="15" t="s">
        <v>117</v>
      </c>
      <c r="C31" s="3" t="s">
        <v>100</v>
      </c>
      <c r="D31" s="3">
        <v>0.3</v>
      </c>
      <c r="E31" s="9">
        <v>620</v>
      </c>
      <c r="F31" s="3">
        <f t="shared" si="2"/>
        <v>186</v>
      </c>
      <c r="G31" s="69" t="s">
        <v>310</v>
      </c>
      <c r="H31" s="69" t="s">
        <v>68</v>
      </c>
      <c r="I31" s="69" t="s">
        <v>328</v>
      </c>
      <c r="J31" s="108">
        <f t="shared" si="3"/>
        <v>757.54836000000012</v>
      </c>
      <c r="K31" s="115">
        <f t="shared" si="1"/>
        <v>81.842959834273799</v>
      </c>
    </row>
    <row r="32" spans="1:11" x14ac:dyDescent="0.25">
      <c r="A32" s="3">
        <v>6</v>
      </c>
      <c r="B32" s="15" t="s">
        <v>99</v>
      </c>
      <c r="C32" s="3" t="s">
        <v>100</v>
      </c>
      <c r="D32" s="3">
        <v>0.4</v>
      </c>
      <c r="E32" s="9">
        <v>620</v>
      </c>
      <c r="F32" s="3">
        <f t="shared" si="2"/>
        <v>248</v>
      </c>
      <c r="G32" s="69" t="s">
        <v>310</v>
      </c>
      <c r="H32" s="69" t="s">
        <v>68</v>
      </c>
      <c r="I32" s="69" t="s">
        <v>328</v>
      </c>
      <c r="J32" s="108">
        <f t="shared" si="3"/>
        <v>757.54836000000012</v>
      </c>
      <c r="K32" s="115">
        <f t="shared" si="1"/>
        <v>81.842959834273799</v>
      </c>
    </row>
    <row r="33" spans="1:11" ht="31.5" x14ac:dyDescent="0.25">
      <c r="A33" s="3">
        <v>7</v>
      </c>
      <c r="B33" s="15" t="s">
        <v>118</v>
      </c>
      <c r="C33" s="3" t="s">
        <v>100</v>
      </c>
      <c r="D33" s="3">
        <v>0.2</v>
      </c>
      <c r="E33" s="9">
        <v>620</v>
      </c>
      <c r="F33" s="3">
        <f t="shared" si="2"/>
        <v>124</v>
      </c>
      <c r="G33" s="69" t="s">
        <v>310</v>
      </c>
      <c r="H33" s="69" t="s">
        <v>68</v>
      </c>
      <c r="I33" s="69" t="s">
        <v>328</v>
      </c>
      <c r="J33" s="108">
        <f t="shared" si="3"/>
        <v>757.54836000000012</v>
      </c>
      <c r="K33" s="115">
        <f t="shared" si="1"/>
        <v>81.842959834273799</v>
      </c>
    </row>
    <row r="34" spans="1:11" ht="31.5" x14ac:dyDescent="0.25">
      <c r="A34" s="3">
        <v>8</v>
      </c>
      <c r="B34" s="15" t="s">
        <v>124</v>
      </c>
      <c r="C34" s="3" t="s">
        <v>100</v>
      </c>
      <c r="D34" s="3">
        <v>0.3</v>
      </c>
      <c r="E34" s="9">
        <v>620</v>
      </c>
      <c r="F34" s="3">
        <f>ROUND(D34*E34,0)</f>
        <v>186</v>
      </c>
      <c r="G34" s="69" t="s">
        <v>310</v>
      </c>
      <c r="H34" s="69" t="s">
        <v>68</v>
      </c>
      <c r="I34" s="69" t="s">
        <v>328</v>
      </c>
      <c r="J34" s="108">
        <f t="shared" si="3"/>
        <v>757.54836000000012</v>
      </c>
      <c r="K34" s="115">
        <f t="shared" si="1"/>
        <v>81.842959834273799</v>
      </c>
    </row>
    <row r="35" spans="1:11" x14ac:dyDescent="0.25">
      <c r="A35" s="3">
        <v>9</v>
      </c>
      <c r="B35" s="15" t="s">
        <v>101</v>
      </c>
      <c r="C35" s="3" t="s">
        <v>26</v>
      </c>
      <c r="D35" s="3">
        <v>0.3</v>
      </c>
      <c r="E35" s="9">
        <v>620</v>
      </c>
      <c r="F35" s="3">
        <f t="shared" si="2"/>
        <v>186</v>
      </c>
      <c r="G35" s="69" t="s">
        <v>310</v>
      </c>
      <c r="H35" s="69" t="s">
        <v>68</v>
      </c>
      <c r="I35" s="69" t="s">
        <v>328</v>
      </c>
      <c r="J35" s="108">
        <f t="shared" si="3"/>
        <v>757.54836000000012</v>
      </c>
      <c r="K35" s="115">
        <f t="shared" si="1"/>
        <v>81.842959834273799</v>
      </c>
    </row>
    <row r="36" spans="1:11" ht="31.5" x14ac:dyDescent="0.25">
      <c r="A36" s="3">
        <v>10</v>
      </c>
      <c r="B36" s="15" t="s">
        <v>119</v>
      </c>
      <c r="C36" s="3" t="s">
        <v>96</v>
      </c>
      <c r="D36" s="3">
        <v>0.2</v>
      </c>
      <c r="E36" s="9">
        <v>620</v>
      </c>
      <c r="F36" s="3">
        <f>ROUND(D36*E36,0)</f>
        <v>124</v>
      </c>
      <c r="G36" s="69" t="s">
        <v>310</v>
      </c>
      <c r="H36" s="69" t="s">
        <v>68</v>
      </c>
      <c r="I36" s="69" t="s">
        <v>328</v>
      </c>
      <c r="J36" s="108">
        <f t="shared" si="3"/>
        <v>757.54836000000012</v>
      </c>
      <c r="K36" s="115">
        <f t="shared" si="1"/>
        <v>81.842959834273799</v>
      </c>
    </row>
    <row r="37" spans="1:11" x14ac:dyDescent="0.25">
      <c r="A37" s="3"/>
      <c r="B37" s="20" t="s">
        <v>13</v>
      </c>
      <c r="C37" s="4"/>
      <c r="D37" s="4">
        <f>SUM(D27:D36)</f>
        <v>3.6999999999999997</v>
      </c>
      <c r="E37" s="4"/>
      <c r="F37" s="4">
        <f>SUM(F27:F36)</f>
        <v>2534</v>
      </c>
      <c r="G37" s="77"/>
      <c r="H37" s="77"/>
      <c r="I37" s="77"/>
      <c r="J37" s="131"/>
      <c r="K37" s="132"/>
    </row>
    <row r="38" spans="1:11" hidden="1" x14ac:dyDescent="0.25">
      <c r="A38" s="153"/>
      <c r="B38" s="153"/>
      <c r="C38" s="25"/>
      <c r="D38" s="25"/>
      <c r="E38" s="25"/>
      <c r="F38" s="31" t="e">
        <f>F7+F16+#REF!+F44+#REF!+F50+F25+F37+F19+#REF!</f>
        <v>#REF!</v>
      </c>
      <c r="G38" s="77"/>
      <c r="H38" s="77"/>
      <c r="I38" s="77"/>
      <c r="J38" s="131"/>
      <c r="K38" s="132"/>
    </row>
    <row r="39" spans="1:11" ht="15.75" customHeight="1" x14ac:dyDescent="0.25">
      <c r="A39" s="151" t="s">
        <v>260</v>
      </c>
      <c r="B39" s="152"/>
      <c r="C39" s="152"/>
      <c r="D39" s="152"/>
      <c r="E39" s="152"/>
      <c r="F39" s="152"/>
      <c r="G39" s="77"/>
      <c r="H39" s="77"/>
      <c r="I39" s="77"/>
      <c r="J39" s="131"/>
      <c r="K39" s="132"/>
    </row>
    <row r="40" spans="1:11" x14ac:dyDescent="0.25">
      <c r="A40" s="3">
        <v>1</v>
      </c>
      <c r="B40" s="2" t="s">
        <v>16</v>
      </c>
      <c r="C40" s="3" t="s">
        <v>6</v>
      </c>
      <c r="D40" s="3">
        <v>0.3</v>
      </c>
      <c r="E40" s="9">
        <v>620</v>
      </c>
      <c r="F40" s="3">
        <f>ROUND(D40*E40,0)</f>
        <v>186</v>
      </c>
      <c r="G40" s="95" t="s">
        <v>327</v>
      </c>
      <c r="H40" s="9" t="s">
        <v>62</v>
      </c>
      <c r="I40" s="9" t="s">
        <v>332</v>
      </c>
      <c r="J40" s="130">
        <f>0.796*1137.46</f>
        <v>905.41816000000006</v>
      </c>
      <c r="K40" s="115">
        <f>E40/(J40/100)</f>
        <v>68.476647298525577</v>
      </c>
    </row>
    <row r="41" spans="1:11" ht="32.25" thickBot="1" x14ac:dyDescent="0.3">
      <c r="A41" s="3">
        <v>2</v>
      </c>
      <c r="B41" s="2" t="s">
        <v>38</v>
      </c>
      <c r="C41" s="3" t="s">
        <v>112</v>
      </c>
      <c r="D41" s="3">
        <v>0.3</v>
      </c>
      <c r="E41" s="9">
        <v>620</v>
      </c>
      <c r="F41" s="3">
        <f>ROUND(D41*E41,0)</f>
        <v>186</v>
      </c>
      <c r="G41" s="69" t="s">
        <v>337</v>
      </c>
      <c r="H41" s="69" t="s">
        <v>67</v>
      </c>
      <c r="I41" s="69" t="s">
        <v>332</v>
      </c>
      <c r="J41" s="109">
        <f>0.796*1137.46</f>
        <v>905.41816000000006</v>
      </c>
      <c r="K41" s="115">
        <f>E41/(J41/100)</f>
        <v>68.476647298525577</v>
      </c>
    </row>
    <row r="42" spans="1:11" ht="16.5" thickBot="1" x14ac:dyDescent="0.3">
      <c r="A42" s="3">
        <v>3</v>
      </c>
      <c r="B42" s="2" t="s">
        <v>14</v>
      </c>
      <c r="C42" s="3" t="s">
        <v>15</v>
      </c>
      <c r="D42" s="3">
        <v>1</v>
      </c>
      <c r="E42" s="9">
        <v>620</v>
      </c>
      <c r="F42" s="3">
        <f>ROUND(D42*E42,0)</f>
        <v>620</v>
      </c>
      <c r="G42" s="69" t="s">
        <v>330</v>
      </c>
      <c r="H42" s="69" t="s">
        <v>208</v>
      </c>
      <c r="I42" s="100" t="s">
        <v>141</v>
      </c>
      <c r="J42" s="109">
        <f>0.582*1137.46</f>
        <v>662.00171999999998</v>
      </c>
      <c r="K42" s="115">
        <f>E42/(J42/100)</f>
        <v>93.655345789736018</v>
      </c>
    </row>
    <row r="43" spans="1:11" ht="16.5" thickBot="1" x14ac:dyDescent="0.3">
      <c r="A43" s="3">
        <v>4</v>
      </c>
      <c r="B43" s="2" t="s">
        <v>19</v>
      </c>
      <c r="C43" s="3" t="s">
        <v>20</v>
      </c>
      <c r="D43" s="3">
        <v>1</v>
      </c>
      <c r="E43" s="9">
        <v>620</v>
      </c>
      <c r="F43" s="3">
        <f>ROUND(D43*E43,0)</f>
        <v>620</v>
      </c>
      <c r="G43" s="67" t="s">
        <v>330</v>
      </c>
      <c r="H43" s="67" t="s">
        <v>62</v>
      </c>
      <c r="I43" s="67" t="s">
        <v>309</v>
      </c>
      <c r="J43" s="109">
        <f>0.513*1137.46</f>
        <v>583.51697999999999</v>
      </c>
      <c r="K43" s="115">
        <f>E43/(J43/100)</f>
        <v>106.25226364449583</v>
      </c>
    </row>
    <row r="44" spans="1:11" x14ac:dyDescent="0.25">
      <c r="A44" s="3"/>
      <c r="B44" s="14" t="s">
        <v>13</v>
      </c>
      <c r="C44" s="3"/>
      <c r="D44" s="4">
        <f>SUM(D40:D43)</f>
        <v>2.6</v>
      </c>
      <c r="E44" s="3"/>
      <c r="F44" s="4">
        <f>SUM(F40:F43)</f>
        <v>1612</v>
      </c>
      <c r="G44" s="77"/>
      <c r="H44" s="77"/>
      <c r="I44" s="77"/>
      <c r="J44" s="131"/>
      <c r="K44" s="132"/>
    </row>
    <row r="45" spans="1:11" ht="15.75" customHeight="1" x14ac:dyDescent="0.25">
      <c r="A45" s="151" t="s">
        <v>348</v>
      </c>
      <c r="B45" s="152"/>
      <c r="C45" s="152"/>
      <c r="D45" s="152"/>
      <c r="E45" s="152"/>
      <c r="F45" s="152"/>
      <c r="G45" s="77"/>
      <c r="H45" s="77"/>
      <c r="I45" s="77"/>
      <c r="J45" s="131"/>
      <c r="K45" s="132"/>
    </row>
    <row r="46" spans="1:11" ht="38.25" customHeight="1" thickBot="1" x14ac:dyDescent="0.3">
      <c r="A46" s="3">
        <v>1</v>
      </c>
      <c r="B46" s="2" t="s">
        <v>22</v>
      </c>
      <c r="C46" s="3" t="s">
        <v>23</v>
      </c>
      <c r="D46" s="3">
        <v>4</v>
      </c>
      <c r="E46" s="9">
        <v>620</v>
      </c>
      <c r="F46" s="3">
        <f t="shared" ref="F46:F49" si="4">ROUND(D46*E46,0)</f>
        <v>2480</v>
      </c>
      <c r="G46" s="67" t="s">
        <v>69</v>
      </c>
      <c r="H46" s="67" t="s">
        <v>338</v>
      </c>
      <c r="I46" s="67" t="s">
        <v>141</v>
      </c>
      <c r="J46" s="109">
        <f>0.582*1137.46</f>
        <v>662.00171999999998</v>
      </c>
      <c r="K46" s="115">
        <f>E46/(J46/100)</f>
        <v>93.655345789736018</v>
      </c>
    </row>
    <row r="47" spans="1:11" ht="45.75" customHeight="1" thickBot="1" x14ac:dyDescent="0.3">
      <c r="A47" s="3">
        <v>2</v>
      </c>
      <c r="B47" s="2" t="s">
        <v>54</v>
      </c>
      <c r="C47" s="3" t="s">
        <v>113</v>
      </c>
      <c r="D47" s="3">
        <v>0.4</v>
      </c>
      <c r="E47" s="9" t="s">
        <v>400</v>
      </c>
      <c r="F47" s="3">
        <f>D47*620</f>
        <v>248</v>
      </c>
      <c r="G47" s="67" t="s">
        <v>69</v>
      </c>
      <c r="H47" s="67" t="s">
        <v>338</v>
      </c>
      <c r="I47" s="67" t="s">
        <v>141</v>
      </c>
      <c r="J47" s="109">
        <f>0.582*1137.46</f>
        <v>662.00171999999998</v>
      </c>
      <c r="K47" s="115">
        <f>F47/D47/(J47/100)</f>
        <v>93.655345789736018</v>
      </c>
    </row>
    <row r="48" spans="1:11" ht="16.5" thickBot="1" x14ac:dyDescent="0.3">
      <c r="A48" s="3">
        <v>3</v>
      </c>
      <c r="B48" s="2" t="s">
        <v>17</v>
      </c>
      <c r="C48" s="3" t="s">
        <v>18</v>
      </c>
      <c r="D48" s="3">
        <v>1</v>
      </c>
      <c r="E48" s="9">
        <v>620</v>
      </c>
      <c r="F48" s="3">
        <f t="shared" si="4"/>
        <v>620</v>
      </c>
      <c r="G48" s="67" t="s">
        <v>330</v>
      </c>
      <c r="H48" s="67" t="s">
        <v>64</v>
      </c>
      <c r="I48" s="67" t="s">
        <v>63</v>
      </c>
      <c r="J48" s="109">
        <f>0.57*1137.46</f>
        <v>648.35219999999993</v>
      </c>
      <c r="K48" s="115">
        <f>F48/D48/(J48/100)</f>
        <v>95.627037280046267</v>
      </c>
    </row>
    <row r="49" spans="1:11" ht="16.5" thickBot="1" x14ac:dyDescent="0.3">
      <c r="A49" s="3">
        <v>4</v>
      </c>
      <c r="B49" s="2" t="s">
        <v>19</v>
      </c>
      <c r="C49" s="3" t="s">
        <v>20</v>
      </c>
      <c r="D49" s="3">
        <v>1</v>
      </c>
      <c r="E49" s="9">
        <v>620</v>
      </c>
      <c r="F49" s="3">
        <f t="shared" si="4"/>
        <v>620</v>
      </c>
      <c r="G49" s="67" t="s">
        <v>330</v>
      </c>
      <c r="H49" s="67" t="s">
        <v>62</v>
      </c>
      <c r="I49" s="67" t="s">
        <v>309</v>
      </c>
      <c r="J49" s="109">
        <f>0.513*1137.46</f>
        <v>583.51697999999999</v>
      </c>
      <c r="K49" s="115">
        <f>E49/(J49/100)</f>
        <v>106.25226364449583</v>
      </c>
    </row>
    <row r="50" spans="1:11" ht="25.5" customHeight="1" x14ac:dyDescent="0.25">
      <c r="A50" s="3"/>
      <c r="B50" s="14" t="s">
        <v>13</v>
      </c>
      <c r="C50" s="3"/>
      <c r="D50" s="4">
        <f>SUM(D46:D49)</f>
        <v>6.4</v>
      </c>
      <c r="E50" s="4"/>
      <c r="F50" s="4">
        <f>SUM(F46:F49)</f>
        <v>3968</v>
      </c>
      <c r="G50" s="77"/>
      <c r="H50" s="77"/>
      <c r="I50" s="77"/>
      <c r="J50" s="131"/>
      <c r="K50" s="131"/>
    </row>
  </sheetData>
  <mergeCells count="11">
    <mergeCell ref="A1:H1"/>
    <mergeCell ref="A39:F39"/>
    <mergeCell ref="A45:F45"/>
    <mergeCell ref="A38:B38"/>
    <mergeCell ref="A2:F2"/>
    <mergeCell ref="A4:F4"/>
    <mergeCell ref="A8:F8"/>
    <mergeCell ref="A17:F17"/>
    <mergeCell ref="A23:F23"/>
    <mergeCell ref="A26:F26"/>
    <mergeCell ref="A20:F20"/>
  </mergeCells>
  <phoneticPr fontId="16" type="noConversion"/>
  <pageMargins left="0.7" right="0.7" top="0.75" bottom="0.75" header="0.3" footer="0.3"/>
  <pageSetup paperSize="9" scale="5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/>
    <pageSetUpPr fitToPage="1"/>
  </sheetPr>
  <dimension ref="A1:K86"/>
  <sheetViews>
    <sheetView topLeftCell="A37" zoomScale="90" zoomScaleNormal="90" workbookViewId="0">
      <selection activeCell="D62" sqref="D62"/>
    </sheetView>
  </sheetViews>
  <sheetFormatPr defaultRowHeight="15.75" x14ac:dyDescent="0.25"/>
  <cols>
    <col min="2" max="2" width="28.7109375" customWidth="1"/>
    <col min="3" max="3" width="10.140625" customWidth="1"/>
    <col min="5" max="5" width="14.85546875" customWidth="1"/>
    <col min="6" max="6" width="14" customWidth="1"/>
    <col min="8" max="8" width="10.7109375" customWidth="1"/>
    <col min="9" max="9" width="15" customWidth="1"/>
    <col min="10" max="10" width="18.140625" style="71" customWidth="1"/>
    <col min="11" max="11" width="12.7109375" style="71" customWidth="1"/>
  </cols>
  <sheetData>
    <row r="1" spans="1:11" s="73" customFormat="1" ht="27" customHeight="1" x14ac:dyDescent="0.25">
      <c r="A1" s="148" t="s">
        <v>411</v>
      </c>
      <c r="B1" s="148"/>
      <c r="C1" s="148"/>
      <c r="D1" s="148"/>
      <c r="E1" s="148"/>
      <c r="F1" s="148"/>
      <c r="G1" s="148"/>
      <c r="H1" s="148"/>
      <c r="J1" s="99"/>
      <c r="K1" s="99"/>
    </row>
    <row r="2" spans="1:11" ht="31.5" customHeight="1" x14ac:dyDescent="0.25">
      <c r="A2" s="146" t="s">
        <v>353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6.5" customHeight="1" x14ac:dyDescent="0.25">
      <c r="A4" s="163" t="s">
        <v>107</v>
      </c>
      <c r="B4" s="163"/>
      <c r="C4" s="163"/>
      <c r="D4" s="163"/>
      <c r="E4" s="163"/>
      <c r="F4" s="163"/>
      <c r="G4" s="19"/>
      <c r="H4" s="19"/>
      <c r="I4" s="19"/>
      <c r="J4" s="131"/>
      <c r="K4" s="131"/>
    </row>
    <row r="5" spans="1:11" ht="50.25" customHeight="1" x14ac:dyDescent="0.25">
      <c r="A5" s="3">
        <v>1</v>
      </c>
      <c r="B5" s="8" t="s">
        <v>125</v>
      </c>
      <c r="C5" s="3" t="s">
        <v>4</v>
      </c>
      <c r="D5" s="3">
        <v>1</v>
      </c>
      <c r="E5" s="3">
        <v>1590</v>
      </c>
      <c r="F5" s="3">
        <f>ROUND(D5*E5,0)</f>
        <v>1590</v>
      </c>
      <c r="G5" s="69" t="s">
        <v>325</v>
      </c>
      <c r="H5" s="69" t="s">
        <v>67</v>
      </c>
      <c r="I5" s="69" t="s">
        <v>326</v>
      </c>
      <c r="J5" s="108">
        <f>1.911*1137.46</f>
        <v>2173.68606</v>
      </c>
      <c r="K5" s="115">
        <f>E5/(J5/100)</f>
        <v>73.147637520387832</v>
      </c>
    </row>
    <row r="6" spans="1:11" ht="47.25" x14ac:dyDescent="0.25">
      <c r="A6" s="3">
        <v>2</v>
      </c>
      <c r="B6" s="8" t="s">
        <v>5</v>
      </c>
      <c r="C6" s="3" t="s">
        <v>126</v>
      </c>
      <c r="D6" s="3">
        <v>1</v>
      </c>
      <c r="E6" s="3">
        <v>909</v>
      </c>
      <c r="F6" s="3">
        <f t="shared" ref="F6" si="0">ROUND(D6*E6,0)</f>
        <v>909</v>
      </c>
      <c r="G6" s="95" t="s">
        <v>327</v>
      </c>
      <c r="H6" s="9" t="s">
        <v>62</v>
      </c>
      <c r="I6" s="9" t="s">
        <v>332</v>
      </c>
      <c r="J6" s="130">
        <f>0.796*1137.46</f>
        <v>905.41816000000006</v>
      </c>
      <c r="K6" s="115">
        <f>E6/(J6/100)</f>
        <v>100.39560063606412</v>
      </c>
    </row>
    <row r="7" spans="1:11" x14ac:dyDescent="0.25">
      <c r="A7" s="4"/>
      <c r="B7" s="20" t="s">
        <v>13</v>
      </c>
      <c r="C7" s="4"/>
      <c r="D7" s="4">
        <f>SUM(D5:D6)</f>
        <v>2</v>
      </c>
      <c r="E7" s="4"/>
      <c r="F7" s="29">
        <f>SUM(F5:F6)</f>
        <v>2499</v>
      </c>
      <c r="G7" s="19"/>
      <c r="H7" s="19"/>
      <c r="I7" s="19"/>
      <c r="J7" s="131"/>
      <c r="K7" s="132"/>
    </row>
    <row r="8" spans="1:11" ht="12.75" customHeight="1" x14ac:dyDescent="0.25">
      <c r="A8" s="147" t="s">
        <v>127</v>
      </c>
      <c r="B8" s="147"/>
      <c r="C8" s="147"/>
      <c r="D8" s="147"/>
      <c r="E8" s="147"/>
      <c r="F8" s="147"/>
      <c r="G8" s="19"/>
      <c r="H8" s="19"/>
      <c r="I8" s="19"/>
      <c r="J8" s="131"/>
      <c r="K8" s="132"/>
    </row>
    <row r="9" spans="1:11" ht="16.5" thickBot="1" x14ac:dyDescent="0.3">
      <c r="A9" s="3">
        <v>1</v>
      </c>
      <c r="B9" s="15" t="s">
        <v>71</v>
      </c>
      <c r="C9" s="3" t="s">
        <v>72</v>
      </c>
      <c r="D9" s="3">
        <v>1</v>
      </c>
      <c r="E9" s="3">
        <v>1081</v>
      </c>
      <c r="F9" s="3">
        <f>ROUND(D9*E9,0)</f>
        <v>1081</v>
      </c>
      <c r="G9" s="69" t="s">
        <v>63</v>
      </c>
      <c r="H9" s="69" t="s">
        <v>208</v>
      </c>
      <c r="I9" s="69" t="s">
        <v>329</v>
      </c>
      <c r="J9" s="109">
        <f>1.017*1137.46</f>
        <v>1156.79682</v>
      </c>
      <c r="K9" s="115">
        <f t="shared" ref="K9:K15" si="1">E9/(J9/100)</f>
        <v>93.447698101383082</v>
      </c>
    </row>
    <row r="10" spans="1:11" x14ac:dyDescent="0.25">
      <c r="A10" s="3">
        <v>2</v>
      </c>
      <c r="B10" s="15" t="s">
        <v>56</v>
      </c>
      <c r="C10" s="3" t="s">
        <v>57</v>
      </c>
      <c r="D10" s="68">
        <v>2</v>
      </c>
      <c r="E10" s="68">
        <v>690</v>
      </c>
      <c r="F10" s="32">
        <f t="shared" ref="F10:F12" si="2">D10*E10</f>
        <v>1380</v>
      </c>
      <c r="G10" s="67" t="s">
        <v>330</v>
      </c>
      <c r="H10" s="67" t="s">
        <v>208</v>
      </c>
      <c r="I10" s="67" t="s">
        <v>141</v>
      </c>
      <c r="J10" s="108">
        <f>0.582*1137.46</f>
        <v>662.00171999999998</v>
      </c>
      <c r="K10" s="115">
        <f t="shared" si="1"/>
        <v>104.22933644341589</v>
      </c>
    </row>
    <row r="11" spans="1:11" ht="16.5" thickBot="1" x14ac:dyDescent="0.3">
      <c r="A11" s="3">
        <v>3</v>
      </c>
      <c r="B11" s="15" t="s">
        <v>74</v>
      </c>
      <c r="C11" s="3" t="s">
        <v>65</v>
      </c>
      <c r="D11" s="3">
        <v>2</v>
      </c>
      <c r="E11" s="3">
        <v>670</v>
      </c>
      <c r="F11" s="32">
        <f>D11*E11</f>
        <v>1340</v>
      </c>
      <c r="G11" s="67" t="s">
        <v>330</v>
      </c>
      <c r="H11" s="67" t="s">
        <v>64</v>
      </c>
      <c r="I11" s="67" t="s">
        <v>63</v>
      </c>
      <c r="J11" s="109">
        <f>0.57*1137.46</f>
        <v>648.35219999999993</v>
      </c>
      <c r="K11" s="115">
        <f t="shared" si="1"/>
        <v>103.33889512521128</v>
      </c>
    </row>
    <row r="12" spans="1:11" ht="16.5" thickBot="1" x14ac:dyDescent="0.3">
      <c r="A12" s="3">
        <v>5</v>
      </c>
      <c r="B12" s="15" t="s">
        <v>9</v>
      </c>
      <c r="C12" s="3" t="s">
        <v>10</v>
      </c>
      <c r="D12" s="3">
        <v>4.25</v>
      </c>
      <c r="E12" s="9">
        <v>620</v>
      </c>
      <c r="F12" s="32">
        <f t="shared" si="2"/>
        <v>2635</v>
      </c>
      <c r="G12" s="67" t="s">
        <v>330</v>
      </c>
      <c r="H12" s="67" t="s">
        <v>67</v>
      </c>
      <c r="I12" s="67" t="s">
        <v>60</v>
      </c>
      <c r="J12" s="109">
        <f>0.513*1137.46</f>
        <v>583.51697999999999</v>
      </c>
      <c r="K12" s="115">
        <f t="shared" si="1"/>
        <v>106.25226364449583</v>
      </c>
    </row>
    <row r="13" spans="1:11" ht="16.5" thickBot="1" x14ac:dyDescent="0.3">
      <c r="A13" s="3">
        <v>6</v>
      </c>
      <c r="B13" s="15" t="s">
        <v>11</v>
      </c>
      <c r="C13" s="3" t="s">
        <v>12</v>
      </c>
      <c r="D13" s="3">
        <v>2</v>
      </c>
      <c r="E13" s="9">
        <v>620</v>
      </c>
      <c r="F13" s="32">
        <f>D13*E13</f>
        <v>1240</v>
      </c>
      <c r="G13" s="67" t="s">
        <v>330</v>
      </c>
      <c r="H13" s="67" t="s">
        <v>67</v>
      </c>
      <c r="I13" s="67" t="s">
        <v>60</v>
      </c>
      <c r="J13" s="109">
        <f>0.513*1137.46</f>
        <v>583.51697999999999</v>
      </c>
      <c r="K13" s="115">
        <f t="shared" si="1"/>
        <v>106.25226364449583</v>
      </c>
    </row>
    <row r="14" spans="1:11" ht="16.5" thickBot="1" x14ac:dyDescent="0.3">
      <c r="A14" s="3">
        <v>7</v>
      </c>
      <c r="B14" s="15" t="s">
        <v>7</v>
      </c>
      <c r="C14" s="3" t="s">
        <v>8</v>
      </c>
      <c r="D14" s="3">
        <v>1</v>
      </c>
      <c r="E14" s="9">
        <v>620</v>
      </c>
      <c r="F14" s="32">
        <f>D14*E14</f>
        <v>620</v>
      </c>
      <c r="G14" s="67" t="s">
        <v>330</v>
      </c>
      <c r="H14" s="67" t="s">
        <v>64</v>
      </c>
      <c r="I14" s="67" t="s">
        <v>63</v>
      </c>
      <c r="J14" s="109">
        <f>0.57*1137.46</f>
        <v>648.35219999999993</v>
      </c>
      <c r="K14" s="115">
        <f t="shared" si="1"/>
        <v>95.627037280046267</v>
      </c>
    </row>
    <row r="15" spans="1:11" ht="16.5" thickBot="1" x14ac:dyDescent="0.3">
      <c r="A15" s="3">
        <v>8</v>
      </c>
      <c r="B15" s="15" t="s">
        <v>31</v>
      </c>
      <c r="C15" s="3" t="s">
        <v>128</v>
      </c>
      <c r="D15" s="68">
        <v>1</v>
      </c>
      <c r="E15" s="68">
        <v>710</v>
      </c>
      <c r="F15" s="32">
        <f>D15*E15</f>
        <v>710</v>
      </c>
      <c r="G15" s="67" t="s">
        <v>331</v>
      </c>
      <c r="H15" s="67" t="s">
        <v>67</v>
      </c>
      <c r="I15" s="67" t="s">
        <v>141</v>
      </c>
      <c r="J15" s="109">
        <f>0.582*1137.46</f>
        <v>662.00171999999998</v>
      </c>
      <c r="K15" s="115">
        <f t="shared" si="1"/>
        <v>107.25047663018157</v>
      </c>
    </row>
    <row r="16" spans="1:11" ht="45" customHeight="1" thickBot="1" x14ac:dyDescent="0.3">
      <c r="A16" s="3">
        <v>9</v>
      </c>
      <c r="B16" s="15" t="s">
        <v>129</v>
      </c>
      <c r="C16" s="3" t="s">
        <v>33</v>
      </c>
      <c r="D16" s="3">
        <v>1</v>
      </c>
      <c r="E16" s="9" t="s">
        <v>271</v>
      </c>
      <c r="F16" s="9">
        <v>706</v>
      </c>
      <c r="G16" s="67" t="s">
        <v>331</v>
      </c>
      <c r="H16" s="67" t="s">
        <v>64</v>
      </c>
      <c r="I16" s="67" t="s">
        <v>328</v>
      </c>
      <c r="J16" s="109">
        <f>0.666*1137.46</f>
        <v>757.54836000000012</v>
      </c>
      <c r="K16" s="115">
        <f>F16/D16/(J16/100)</f>
        <v>93.195370391931135</v>
      </c>
    </row>
    <row r="17" spans="1:11" x14ac:dyDescent="0.25">
      <c r="A17" s="3"/>
      <c r="B17" s="20" t="s">
        <v>13</v>
      </c>
      <c r="C17" s="3"/>
      <c r="D17" s="4">
        <f>SUM(D9:D16)</f>
        <v>14.25</v>
      </c>
      <c r="E17" s="4"/>
      <c r="F17" s="4">
        <f>SUM(F9:F16)</f>
        <v>9712</v>
      </c>
      <c r="G17" s="19"/>
      <c r="H17" s="19"/>
      <c r="I17" s="19"/>
      <c r="J17" s="131"/>
      <c r="K17" s="132"/>
    </row>
    <row r="18" spans="1:11" ht="16.5" customHeight="1" x14ac:dyDescent="0.25">
      <c r="A18" s="147" t="s">
        <v>259</v>
      </c>
      <c r="B18" s="147"/>
      <c r="C18" s="147"/>
      <c r="D18" s="147"/>
      <c r="E18" s="147"/>
      <c r="F18" s="147"/>
      <c r="G18" s="19"/>
      <c r="H18" s="19"/>
      <c r="I18" s="19"/>
      <c r="J18" s="131"/>
      <c r="K18" s="132"/>
    </row>
    <row r="19" spans="1:11" ht="38.25" customHeight="1" x14ac:dyDescent="0.25">
      <c r="A19" s="1">
        <v>1</v>
      </c>
      <c r="B19" s="15" t="s">
        <v>50</v>
      </c>
      <c r="C19" s="3" t="s">
        <v>25</v>
      </c>
      <c r="D19" s="3">
        <v>0.1</v>
      </c>
      <c r="E19" s="9">
        <v>620</v>
      </c>
      <c r="F19" s="3">
        <f>ROUND(D19*E19,0)</f>
        <v>62</v>
      </c>
      <c r="G19" s="95" t="s">
        <v>335</v>
      </c>
      <c r="H19" s="9" t="s">
        <v>67</v>
      </c>
      <c r="I19" s="9" t="s">
        <v>328</v>
      </c>
      <c r="J19" s="108">
        <f t="shared" ref="J19" si="3">0.666*1137.46</f>
        <v>757.54836000000012</v>
      </c>
      <c r="K19" s="115">
        <f>E19/(J19/100)</f>
        <v>81.842959834273799</v>
      </c>
    </row>
    <row r="20" spans="1:11" x14ac:dyDescent="0.25">
      <c r="A20" s="3"/>
      <c r="B20" s="20" t="s">
        <v>13</v>
      </c>
      <c r="C20" s="3"/>
      <c r="D20" s="4">
        <f>SUM(D19)</f>
        <v>0.1</v>
      </c>
      <c r="E20" s="4"/>
      <c r="F20" s="4">
        <f>SUM(F19)</f>
        <v>62</v>
      </c>
      <c r="G20" s="19"/>
      <c r="H20" s="19"/>
      <c r="I20" s="19"/>
      <c r="J20" s="131"/>
      <c r="K20" s="132"/>
    </row>
    <row r="21" spans="1:11" ht="18.75" customHeight="1" x14ac:dyDescent="0.25">
      <c r="A21" s="159" t="s">
        <v>307</v>
      </c>
      <c r="B21" s="159"/>
      <c r="C21" s="159"/>
      <c r="D21" s="159"/>
      <c r="E21" s="159"/>
      <c r="F21" s="159"/>
      <c r="G21" s="19"/>
      <c r="H21" s="19"/>
      <c r="I21" s="19"/>
      <c r="J21" s="131"/>
      <c r="K21" s="132"/>
    </row>
    <row r="22" spans="1:11" ht="16.5" thickBot="1" x14ac:dyDescent="0.3">
      <c r="A22" s="1">
        <v>1</v>
      </c>
      <c r="B22" s="15" t="s">
        <v>104</v>
      </c>
      <c r="C22" s="7" t="s">
        <v>105</v>
      </c>
      <c r="D22" s="3">
        <v>0.7</v>
      </c>
      <c r="E22" s="3">
        <v>650</v>
      </c>
      <c r="F22" s="3">
        <f>ROUND(D22*E22,0)</f>
        <v>455</v>
      </c>
      <c r="G22" s="69" t="s">
        <v>310</v>
      </c>
      <c r="H22" s="69" t="s">
        <v>180</v>
      </c>
      <c r="I22" s="69" t="s">
        <v>328</v>
      </c>
      <c r="J22" s="109">
        <f>0.666*1137.46</f>
        <v>757.54836000000012</v>
      </c>
      <c r="K22" s="115">
        <f>E22/(J22/100)</f>
        <v>85.803103052061246</v>
      </c>
    </row>
    <row r="23" spans="1:11" x14ac:dyDescent="0.25">
      <c r="A23" s="3"/>
      <c r="B23" s="20" t="s">
        <v>13</v>
      </c>
      <c r="C23" s="3"/>
      <c r="D23" s="4">
        <f>SUM(D22)</f>
        <v>0.7</v>
      </c>
      <c r="E23" s="4"/>
      <c r="F23" s="4">
        <f>SUM(F22)</f>
        <v>455</v>
      </c>
      <c r="G23" s="19"/>
      <c r="H23" s="19"/>
      <c r="I23" s="19"/>
      <c r="J23" s="131"/>
      <c r="K23" s="132"/>
    </row>
    <row r="24" spans="1:11" ht="18.75" customHeight="1" x14ac:dyDescent="0.25">
      <c r="A24" s="162" t="s">
        <v>377</v>
      </c>
      <c r="B24" s="162"/>
      <c r="C24" s="162"/>
      <c r="D24" s="162"/>
      <c r="E24" s="162"/>
      <c r="F24" s="162"/>
      <c r="G24" s="19"/>
      <c r="H24" s="19"/>
      <c r="I24" s="19"/>
      <c r="J24" s="131"/>
      <c r="K24" s="132"/>
    </row>
    <row r="25" spans="1:11" x14ac:dyDescent="0.25">
      <c r="A25" s="1">
        <v>1</v>
      </c>
      <c r="B25" s="15" t="s">
        <v>244</v>
      </c>
      <c r="C25" s="3" t="s">
        <v>92</v>
      </c>
      <c r="D25" s="3">
        <v>1</v>
      </c>
      <c r="E25" s="3">
        <v>682</v>
      </c>
      <c r="F25" s="3">
        <f>ROUND(D25*E25,0)</f>
        <v>682</v>
      </c>
      <c r="G25" s="69" t="s">
        <v>333</v>
      </c>
      <c r="H25" s="69" t="s">
        <v>86</v>
      </c>
      <c r="I25" s="69" t="s">
        <v>334</v>
      </c>
      <c r="J25" s="108">
        <f>0.85*1137.46</f>
        <v>966.84100000000001</v>
      </c>
      <c r="K25" s="115">
        <f>E25/(J25/100)</f>
        <v>70.539002793634111</v>
      </c>
    </row>
    <row r="26" spans="1:11" x14ac:dyDescent="0.25">
      <c r="A26" s="3"/>
      <c r="B26" s="20" t="s">
        <v>13</v>
      </c>
      <c r="C26" s="3"/>
      <c r="D26" s="4">
        <f>SUM(D25)</f>
        <v>1</v>
      </c>
      <c r="E26" s="4"/>
      <c r="F26" s="4">
        <f>SUM(F25)</f>
        <v>682</v>
      </c>
      <c r="G26" s="19"/>
      <c r="H26" s="19"/>
      <c r="I26" s="19"/>
      <c r="J26" s="131"/>
      <c r="K26" s="132"/>
    </row>
    <row r="27" spans="1:11" ht="15.75" customHeight="1" x14ac:dyDescent="0.25">
      <c r="A27" s="162" t="s">
        <v>378</v>
      </c>
      <c r="B27" s="162"/>
      <c r="C27" s="162"/>
      <c r="D27" s="162"/>
      <c r="E27" s="162"/>
      <c r="F27" s="162"/>
      <c r="G27" s="19"/>
      <c r="H27" s="19"/>
      <c r="I27" s="19"/>
      <c r="J27" s="131"/>
      <c r="K27" s="132"/>
    </row>
    <row r="28" spans="1:11" ht="47.25" x14ac:dyDescent="0.25">
      <c r="A28" s="3">
        <v>1</v>
      </c>
      <c r="B28" s="15" t="s">
        <v>379</v>
      </c>
      <c r="C28" s="3" t="s">
        <v>92</v>
      </c>
      <c r="D28" s="3">
        <v>0.75</v>
      </c>
      <c r="E28" s="3">
        <v>620</v>
      </c>
      <c r="F28" s="3">
        <f>ROUND(D28*E28,0)</f>
        <v>465</v>
      </c>
      <c r="G28" s="69" t="s">
        <v>333</v>
      </c>
      <c r="H28" s="67" t="s">
        <v>62</v>
      </c>
      <c r="I28" s="67" t="s">
        <v>332</v>
      </c>
      <c r="J28" s="108">
        <f>0.796*1137.46</f>
        <v>905.41816000000006</v>
      </c>
      <c r="K28" s="115">
        <f>E28/(J28/100)</f>
        <v>68.476647298525577</v>
      </c>
    </row>
    <row r="29" spans="1:11" x14ac:dyDescent="0.25">
      <c r="A29" s="3"/>
      <c r="B29" s="20" t="s">
        <v>13</v>
      </c>
      <c r="C29" s="4"/>
      <c r="D29" s="4">
        <f>SUM(D28)</f>
        <v>0.75</v>
      </c>
      <c r="E29" s="4"/>
      <c r="F29" s="4">
        <f>SUM(F28)</f>
        <v>465</v>
      </c>
      <c r="G29" s="19"/>
      <c r="H29" s="19"/>
      <c r="I29" s="19"/>
      <c r="J29" s="131"/>
      <c r="K29" s="132"/>
    </row>
    <row r="30" spans="1:11" ht="22.5" customHeight="1" x14ac:dyDescent="0.25">
      <c r="A30" s="159" t="s">
        <v>261</v>
      </c>
      <c r="B30" s="159"/>
      <c r="C30" s="159"/>
      <c r="D30" s="159"/>
      <c r="E30" s="159"/>
      <c r="F30" s="159"/>
      <c r="G30" s="19"/>
      <c r="H30" s="19"/>
      <c r="I30" s="19"/>
      <c r="J30" s="131"/>
      <c r="K30" s="132"/>
    </row>
    <row r="31" spans="1:11" ht="16.5" thickBot="1" x14ac:dyDescent="0.3">
      <c r="A31" s="1">
        <v>1</v>
      </c>
      <c r="B31" s="15" t="s">
        <v>152</v>
      </c>
      <c r="C31" s="3" t="s">
        <v>49</v>
      </c>
      <c r="D31" s="3">
        <v>1</v>
      </c>
      <c r="E31" s="3">
        <v>800</v>
      </c>
      <c r="F31" s="3">
        <f>ROUND(D31*E31,0)</f>
        <v>800</v>
      </c>
      <c r="G31" s="69" t="s">
        <v>310</v>
      </c>
      <c r="H31" s="69" t="s">
        <v>208</v>
      </c>
      <c r="I31" s="69" t="s">
        <v>334</v>
      </c>
      <c r="J31" s="109">
        <f>0.85*1137.46</f>
        <v>966.84100000000001</v>
      </c>
      <c r="K31" s="115">
        <f>E31/(J31/100)</f>
        <v>82.743698291652919</v>
      </c>
    </row>
    <row r="32" spans="1:11" x14ac:dyDescent="0.25">
      <c r="A32" s="9">
        <v>2</v>
      </c>
      <c r="B32" s="80" t="s">
        <v>97</v>
      </c>
      <c r="C32" s="9" t="s">
        <v>45</v>
      </c>
      <c r="D32" s="9">
        <v>0.3</v>
      </c>
      <c r="E32" s="9">
        <v>620</v>
      </c>
      <c r="F32" s="9">
        <f>ROUND(D32*E32,0)</f>
        <v>186</v>
      </c>
      <c r="G32" s="69" t="s">
        <v>310</v>
      </c>
      <c r="H32" s="69" t="s">
        <v>68</v>
      </c>
      <c r="I32" s="69" t="s">
        <v>328</v>
      </c>
      <c r="J32" s="108">
        <f t="shared" ref="J32:J34" si="4">0.666*1137.46</f>
        <v>757.54836000000012</v>
      </c>
      <c r="K32" s="115">
        <f>E32/(J32/100)</f>
        <v>81.842959834273799</v>
      </c>
    </row>
    <row r="33" spans="1:11" x14ac:dyDescent="0.25">
      <c r="A33" s="81">
        <v>3</v>
      </c>
      <c r="B33" s="80" t="s">
        <v>99</v>
      </c>
      <c r="C33" s="9" t="s">
        <v>27</v>
      </c>
      <c r="D33" s="9">
        <v>0.6</v>
      </c>
      <c r="E33" s="9">
        <v>620</v>
      </c>
      <c r="F33" s="9">
        <f>ROUND(D33*E33,0)</f>
        <v>372</v>
      </c>
      <c r="G33" s="69" t="s">
        <v>310</v>
      </c>
      <c r="H33" s="69" t="s">
        <v>68</v>
      </c>
      <c r="I33" s="69" t="s">
        <v>328</v>
      </c>
      <c r="J33" s="108">
        <f t="shared" si="4"/>
        <v>757.54836000000012</v>
      </c>
      <c r="K33" s="115">
        <f>E33/(J33/100)</f>
        <v>81.842959834273799</v>
      </c>
    </row>
    <row r="34" spans="1:11" x14ac:dyDescent="0.25">
      <c r="A34" s="81">
        <v>4</v>
      </c>
      <c r="B34" s="80" t="s">
        <v>153</v>
      </c>
      <c r="C34" s="9" t="s">
        <v>26</v>
      </c>
      <c r="D34" s="9">
        <v>0.3</v>
      </c>
      <c r="E34" s="9">
        <v>620</v>
      </c>
      <c r="F34" s="9">
        <f>ROUND(D34*E34,0)</f>
        <v>186</v>
      </c>
      <c r="G34" s="69" t="s">
        <v>310</v>
      </c>
      <c r="H34" s="69" t="s">
        <v>68</v>
      </c>
      <c r="I34" s="69" t="s">
        <v>328</v>
      </c>
      <c r="J34" s="108">
        <f t="shared" si="4"/>
        <v>757.54836000000012</v>
      </c>
      <c r="K34" s="115">
        <f>E34/(J34/100)</f>
        <v>81.842959834273799</v>
      </c>
    </row>
    <row r="35" spans="1:11" x14ac:dyDescent="0.25">
      <c r="A35" s="9"/>
      <c r="B35" s="86" t="s">
        <v>13</v>
      </c>
      <c r="C35" s="9"/>
      <c r="D35" s="26">
        <f>SUM(D31:D34)</f>
        <v>2.1999999999999997</v>
      </c>
      <c r="E35" s="26"/>
      <c r="F35" s="26">
        <f>SUM(F31:F34)</f>
        <v>1544</v>
      </c>
      <c r="G35" s="19"/>
      <c r="H35" s="19"/>
      <c r="I35" s="19"/>
      <c r="J35" s="131"/>
      <c r="K35" s="132"/>
    </row>
    <row r="36" spans="1:11" ht="18.75" customHeight="1" x14ac:dyDescent="0.25">
      <c r="A36" s="160" t="s">
        <v>262</v>
      </c>
      <c r="B36" s="160"/>
      <c r="C36" s="160"/>
      <c r="D36" s="160"/>
      <c r="E36" s="160"/>
      <c r="F36" s="160"/>
      <c r="G36" s="19"/>
      <c r="H36" s="19"/>
      <c r="I36" s="19"/>
      <c r="J36" s="131"/>
      <c r="K36" s="132"/>
    </row>
    <row r="37" spans="1:11" x14ac:dyDescent="0.25">
      <c r="A37" s="9">
        <v>1</v>
      </c>
      <c r="B37" s="80" t="s">
        <v>16</v>
      </c>
      <c r="C37" s="9" t="s">
        <v>6</v>
      </c>
      <c r="D37" s="9">
        <v>0.2</v>
      </c>
      <c r="E37" s="9">
        <v>620</v>
      </c>
      <c r="F37" s="9">
        <f>ROUND(D37*E37,0)</f>
        <v>124</v>
      </c>
      <c r="G37" s="95" t="s">
        <v>327</v>
      </c>
      <c r="H37" s="9" t="s">
        <v>62</v>
      </c>
      <c r="I37" s="9" t="s">
        <v>332</v>
      </c>
      <c r="J37" s="130">
        <f>0.796*1137.46</f>
        <v>905.41816000000006</v>
      </c>
      <c r="K37" s="115">
        <f>E37/(J37/100)</f>
        <v>68.476647298525577</v>
      </c>
    </row>
    <row r="38" spans="1:11" ht="33" customHeight="1" thickBot="1" x14ac:dyDescent="0.3">
      <c r="A38" s="9">
        <v>2</v>
      </c>
      <c r="B38" s="80" t="s">
        <v>38</v>
      </c>
      <c r="C38" s="9" t="s">
        <v>112</v>
      </c>
      <c r="D38" s="9">
        <v>0.1</v>
      </c>
      <c r="E38" s="9">
        <v>620</v>
      </c>
      <c r="F38" s="9">
        <f>ROUND(D38*E38,0)</f>
        <v>62</v>
      </c>
      <c r="G38" s="69" t="s">
        <v>337</v>
      </c>
      <c r="H38" s="69" t="s">
        <v>67</v>
      </c>
      <c r="I38" s="69" t="s">
        <v>332</v>
      </c>
      <c r="J38" s="109">
        <f>0.796*1137.46</f>
        <v>905.41816000000006</v>
      </c>
      <c r="K38" s="115">
        <f>E38/(J38/100)</f>
        <v>68.476647298525577</v>
      </c>
    </row>
    <row r="39" spans="1:11" ht="32.25" thickBot="1" x14ac:dyDescent="0.3">
      <c r="A39" s="9">
        <v>3</v>
      </c>
      <c r="B39" s="80" t="s">
        <v>139</v>
      </c>
      <c r="C39" s="9" t="s">
        <v>140</v>
      </c>
      <c r="D39" s="9">
        <v>1</v>
      </c>
      <c r="E39" s="9">
        <v>620</v>
      </c>
      <c r="F39" s="9">
        <f>ROUND(D39*E39,0)</f>
        <v>620</v>
      </c>
      <c r="G39" s="67" t="s">
        <v>141</v>
      </c>
      <c r="H39" s="67" t="s">
        <v>70</v>
      </c>
      <c r="I39" s="67" t="s">
        <v>63</v>
      </c>
      <c r="J39" s="109">
        <f>0.57*1137.46</f>
        <v>648.35219999999993</v>
      </c>
      <c r="K39" s="115">
        <f>E39/(J39/100)</f>
        <v>95.627037280046267</v>
      </c>
    </row>
    <row r="40" spans="1:11" x14ac:dyDescent="0.25">
      <c r="A40" s="3"/>
      <c r="B40" s="14" t="s">
        <v>13</v>
      </c>
      <c r="C40" s="3"/>
      <c r="D40" s="4">
        <f>SUM(D37:D39)</f>
        <v>1.3</v>
      </c>
      <c r="E40" s="3"/>
      <c r="F40" s="4">
        <f>SUM(F37:F39)</f>
        <v>806</v>
      </c>
      <c r="G40" s="19"/>
      <c r="H40" s="19"/>
      <c r="I40" s="19"/>
      <c r="J40" s="131"/>
      <c r="K40" s="132"/>
    </row>
    <row r="41" spans="1:11" ht="19.5" customHeight="1" x14ac:dyDescent="0.25">
      <c r="A41" s="158" t="s">
        <v>263</v>
      </c>
      <c r="B41" s="158"/>
      <c r="C41" s="158"/>
      <c r="D41" s="158"/>
      <c r="E41" s="158"/>
      <c r="F41" s="158"/>
      <c r="G41" s="19"/>
      <c r="H41" s="19"/>
      <c r="I41" s="19"/>
      <c r="J41" s="131"/>
      <c r="K41" s="132"/>
    </row>
    <row r="42" spans="1:11" ht="16.5" thickBot="1" x14ac:dyDescent="0.3">
      <c r="A42" s="3">
        <v>1</v>
      </c>
      <c r="B42" s="15" t="s">
        <v>22</v>
      </c>
      <c r="C42" s="3" t="s">
        <v>23</v>
      </c>
      <c r="D42" s="3">
        <v>2</v>
      </c>
      <c r="E42" s="9">
        <v>620</v>
      </c>
      <c r="F42" s="3">
        <f>ROUND(D42*E42,0)</f>
        <v>1240</v>
      </c>
      <c r="G42" s="67" t="s">
        <v>69</v>
      </c>
      <c r="H42" s="67" t="s">
        <v>338</v>
      </c>
      <c r="I42" s="67" t="s">
        <v>141</v>
      </c>
      <c r="J42" s="109">
        <f>0.582*1137.46</f>
        <v>662.00171999999998</v>
      </c>
      <c r="K42" s="115">
        <f>E42/(J42/100)</f>
        <v>93.655345789736018</v>
      </c>
    </row>
    <row r="43" spans="1:11" ht="47.25" customHeight="1" thickBot="1" x14ac:dyDescent="0.3">
      <c r="A43" s="3">
        <v>2</v>
      </c>
      <c r="B43" s="15" t="s">
        <v>54</v>
      </c>
      <c r="C43" s="3" t="s">
        <v>55</v>
      </c>
      <c r="D43" s="3">
        <v>0.5</v>
      </c>
      <c r="E43" s="9" t="s">
        <v>400</v>
      </c>
      <c r="F43" s="3">
        <f>D43*620</f>
        <v>310</v>
      </c>
      <c r="G43" s="67" t="s">
        <v>69</v>
      </c>
      <c r="H43" s="67" t="s">
        <v>338</v>
      </c>
      <c r="I43" s="67" t="s">
        <v>141</v>
      </c>
      <c r="J43" s="109">
        <f>0.582*1137.46</f>
        <v>662.00171999999998</v>
      </c>
      <c r="K43" s="115">
        <f>F43/D43/(J43/100)</f>
        <v>93.655345789736018</v>
      </c>
    </row>
    <row r="44" spans="1:11" ht="16.5" thickBot="1" x14ac:dyDescent="0.3">
      <c r="A44" s="3">
        <v>3</v>
      </c>
      <c r="B44" s="8" t="s">
        <v>349</v>
      </c>
      <c r="C44" s="12">
        <v>222146</v>
      </c>
      <c r="D44" s="3">
        <v>0.2</v>
      </c>
      <c r="E44" s="9">
        <v>620</v>
      </c>
      <c r="F44" s="3">
        <f>ROUND(D44*E44,0)</f>
        <v>124</v>
      </c>
      <c r="G44" s="67" t="s">
        <v>318</v>
      </c>
      <c r="H44" s="67" t="s">
        <v>339</v>
      </c>
      <c r="I44" s="67" t="s">
        <v>328</v>
      </c>
      <c r="J44" s="109">
        <f>0.666*1137.46</f>
        <v>757.54836000000012</v>
      </c>
      <c r="K44" s="115">
        <f>E44/(J44/100)</f>
        <v>81.842959834273799</v>
      </c>
    </row>
    <row r="45" spans="1:11" ht="16.5" thickBot="1" x14ac:dyDescent="0.3">
      <c r="A45" s="3">
        <v>4</v>
      </c>
      <c r="B45" s="15" t="s">
        <v>14</v>
      </c>
      <c r="C45" s="3" t="s">
        <v>142</v>
      </c>
      <c r="D45" s="3">
        <v>0.2</v>
      </c>
      <c r="E45" s="3">
        <v>633</v>
      </c>
      <c r="F45" s="3">
        <f>ROUND(D45*E45,0)</f>
        <v>127</v>
      </c>
      <c r="G45" s="69" t="s">
        <v>330</v>
      </c>
      <c r="H45" s="69" t="s">
        <v>208</v>
      </c>
      <c r="I45" s="100" t="s">
        <v>141</v>
      </c>
      <c r="J45" s="109">
        <f>0.582*1137.46</f>
        <v>662.00171999999998</v>
      </c>
      <c r="K45" s="115">
        <f>E45/(J45/100)</f>
        <v>95.619086911133707</v>
      </c>
    </row>
    <row r="46" spans="1:11" ht="16.5" thickBot="1" x14ac:dyDescent="0.3">
      <c r="A46" s="3">
        <v>5</v>
      </c>
      <c r="B46" s="22" t="s">
        <v>17</v>
      </c>
      <c r="C46" s="3" t="s">
        <v>18</v>
      </c>
      <c r="D46" s="3">
        <v>1</v>
      </c>
      <c r="E46" s="9">
        <v>620</v>
      </c>
      <c r="F46" s="3">
        <f>ROUND(D46*E46,0)</f>
        <v>620</v>
      </c>
      <c r="G46" s="67" t="s">
        <v>330</v>
      </c>
      <c r="H46" s="67" t="s">
        <v>64</v>
      </c>
      <c r="I46" s="67" t="s">
        <v>63</v>
      </c>
      <c r="J46" s="109">
        <f>0.57*1137.46</f>
        <v>648.35219999999993</v>
      </c>
      <c r="K46" s="115">
        <f>F46/D46/(J46/100)</f>
        <v>95.627037280046267</v>
      </c>
    </row>
    <row r="47" spans="1:11" x14ac:dyDescent="0.25">
      <c r="A47" s="3"/>
      <c r="B47" s="14" t="s">
        <v>21</v>
      </c>
      <c r="C47" s="4"/>
      <c r="D47" s="4">
        <f>SUM(D42:D46)</f>
        <v>3.9000000000000004</v>
      </c>
      <c r="E47" s="4"/>
      <c r="F47" s="4">
        <f>SUM(F42:F46)</f>
        <v>2421</v>
      </c>
      <c r="G47" s="19"/>
      <c r="H47" s="19"/>
      <c r="I47" s="19"/>
      <c r="J47" s="131"/>
      <c r="K47" s="132"/>
    </row>
    <row r="48" spans="1:11" ht="22.5" customHeight="1" x14ac:dyDescent="0.25">
      <c r="A48" s="158" t="s">
        <v>402</v>
      </c>
      <c r="B48" s="158"/>
      <c r="C48" s="158"/>
      <c r="D48" s="158"/>
      <c r="E48" s="158"/>
      <c r="F48" s="158"/>
      <c r="G48" s="19"/>
      <c r="H48" s="19"/>
      <c r="I48" s="19"/>
      <c r="J48" s="131"/>
      <c r="K48" s="132"/>
    </row>
    <row r="49" spans="1:11" ht="32.25" thickBot="1" x14ac:dyDescent="0.3">
      <c r="A49" s="34">
        <v>1</v>
      </c>
      <c r="B49" s="15" t="s">
        <v>407</v>
      </c>
      <c r="C49" s="34" t="s">
        <v>145</v>
      </c>
      <c r="D49" s="34">
        <v>1</v>
      </c>
      <c r="E49" s="128">
        <v>770</v>
      </c>
      <c r="F49" s="3">
        <f>ROUND(D49*E49,0)</f>
        <v>770</v>
      </c>
      <c r="G49" s="69" t="s">
        <v>63</v>
      </c>
      <c r="H49" s="69" t="s">
        <v>62</v>
      </c>
      <c r="I49" s="69">
        <v>7</v>
      </c>
      <c r="J49" s="109">
        <f>0.796*1137.46</f>
        <v>905.41816000000006</v>
      </c>
      <c r="K49" s="115">
        <f>E49/(J49/100)</f>
        <v>85.043578096555962</v>
      </c>
    </row>
    <row r="50" spans="1:11" x14ac:dyDescent="0.25">
      <c r="A50" s="34">
        <v>2</v>
      </c>
      <c r="B50" s="33" t="s">
        <v>16</v>
      </c>
      <c r="C50" s="34" t="s">
        <v>6</v>
      </c>
      <c r="D50" s="34">
        <v>0.5</v>
      </c>
      <c r="E50" s="128">
        <v>750</v>
      </c>
      <c r="F50" s="3">
        <f>ROUND(D50*E50,0)</f>
        <v>375</v>
      </c>
      <c r="G50" s="95" t="s">
        <v>327</v>
      </c>
      <c r="H50" s="9" t="s">
        <v>62</v>
      </c>
      <c r="I50" s="9" t="s">
        <v>332</v>
      </c>
      <c r="J50" s="130">
        <f>0.796*1137.46</f>
        <v>905.41816000000006</v>
      </c>
      <c r="K50" s="115">
        <f>E50/(J50/100)</f>
        <v>82.834653990151907</v>
      </c>
    </row>
    <row r="51" spans="1:11" ht="16.5" thickBot="1" x14ac:dyDescent="0.3">
      <c r="A51" s="34">
        <v>3</v>
      </c>
      <c r="B51" s="33" t="s">
        <v>143</v>
      </c>
      <c r="C51" s="34" t="s">
        <v>144</v>
      </c>
      <c r="D51" s="34">
        <v>0.1</v>
      </c>
      <c r="E51" s="32">
        <v>1555</v>
      </c>
      <c r="F51" s="3">
        <f>ROUND(D51*E51,0)</f>
        <v>156</v>
      </c>
      <c r="G51" s="69" t="s">
        <v>321</v>
      </c>
      <c r="H51" s="69" t="s">
        <v>64</v>
      </c>
      <c r="I51" s="104" t="s">
        <v>329</v>
      </c>
      <c r="J51" s="109">
        <f>1.017*1137.46</f>
        <v>1156.79682</v>
      </c>
      <c r="K51" s="115">
        <f>E51/(J51/100)</f>
        <v>134.42291447516254</v>
      </c>
    </row>
    <row r="52" spans="1:11" ht="16.5" thickBot="1" x14ac:dyDescent="0.3">
      <c r="A52" s="34">
        <v>4</v>
      </c>
      <c r="B52" s="33" t="s">
        <v>87</v>
      </c>
      <c r="C52" s="34" t="s">
        <v>88</v>
      </c>
      <c r="D52" s="34">
        <v>0.25</v>
      </c>
      <c r="E52" s="32">
        <v>1369</v>
      </c>
      <c r="F52" s="3">
        <f>ROUND(D52*E52,0)</f>
        <v>342</v>
      </c>
      <c r="G52" s="69" t="s">
        <v>321</v>
      </c>
      <c r="H52" s="69" t="s">
        <v>322</v>
      </c>
      <c r="I52" s="69" t="s">
        <v>334</v>
      </c>
      <c r="J52" s="109">
        <f>0.85*1137.46</f>
        <v>966.84100000000001</v>
      </c>
      <c r="K52" s="115">
        <f>E52/(J52/100)</f>
        <v>141.59515370159107</v>
      </c>
    </row>
    <row r="53" spans="1:11" x14ac:dyDescent="0.25">
      <c r="A53" s="34">
        <v>5</v>
      </c>
      <c r="B53" s="8" t="s">
        <v>349</v>
      </c>
      <c r="C53" s="12">
        <v>222146</v>
      </c>
      <c r="D53" s="34">
        <v>1.3</v>
      </c>
      <c r="E53" s="32">
        <v>1032</v>
      </c>
      <c r="F53" s="3">
        <f t="shared" ref="F53:F62" si="5">ROUND(D53*E53,0)</f>
        <v>1342</v>
      </c>
      <c r="G53" s="67" t="s">
        <v>318</v>
      </c>
      <c r="H53" s="67" t="s">
        <v>61</v>
      </c>
      <c r="I53" s="103">
        <v>6</v>
      </c>
      <c r="J53" s="135">
        <f>0.666*1137.46</f>
        <v>757.54836000000012</v>
      </c>
      <c r="K53" s="115">
        <f>F53/D53/(J53/100)</f>
        <v>136.26954354540379</v>
      </c>
    </row>
    <row r="54" spans="1:11" ht="18.75" customHeight="1" thickBot="1" x14ac:dyDescent="0.3">
      <c r="A54" s="34">
        <v>6</v>
      </c>
      <c r="B54" s="33" t="s">
        <v>131</v>
      </c>
      <c r="C54" s="34" t="s">
        <v>80</v>
      </c>
      <c r="D54" s="34">
        <v>2.2000000000000002</v>
      </c>
      <c r="E54" s="128">
        <v>640</v>
      </c>
      <c r="F54" s="3">
        <f>ROUND(D54*E54,0)</f>
        <v>1408</v>
      </c>
      <c r="G54" s="69" t="s">
        <v>340</v>
      </c>
      <c r="H54" s="69" t="s">
        <v>70</v>
      </c>
      <c r="I54" s="69" t="s">
        <v>141</v>
      </c>
      <c r="J54" s="109">
        <f>0.582*1137.46</f>
        <v>662.00171999999998</v>
      </c>
      <c r="K54" s="115">
        <f>E54/(J54/100)</f>
        <v>96.676485976501695</v>
      </c>
    </row>
    <row r="55" spans="1:11" ht="16.5" thickBot="1" x14ac:dyDescent="0.3">
      <c r="A55" s="34">
        <v>7</v>
      </c>
      <c r="B55" s="33" t="s">
        <v>264</v>
      </c>
      <c r="C55" s="34" t="s">
        <v>147</v>
      </c>
      <c r="D55" s="34">
        <v>2.6</v>
      </c>
      <c r="E55" s="128">
        <v>640</v>
      </c>
      <c r="F55" s="3">
        <f>ROUND(D55*E55,0)</f>
        <v>1664</v>
      </c>
      <c r="G55" s="67" t="s">
        <v>69</v>
      </c>
      <c r="H55" s="67" t="s">
        <v>338</v>
      </c>
      <c r="I55" s="67" t="s">
        <v>141</v>
      </c>
      <c r="J55" s="109">
        <f>0.582*1137.46</f>
        <v>662.00171999999998</v>
      </c>
      <c r="K55" s="115">
        <f>E55/(J55/100)</f>
        <v>96.676485976501695</v>
      </c>
    </row>
    <row r="56" spans="1:11" ht="16.5" thickBot="1" x14ac:dyDescent="0.3">
      <c r="A56" s="34">
        <v>8</v>
      </c>
      <c r="B56" s="33" t="s">
        <v>146</v>
      </c>
      <c r="C56" s="34" t="s">
        <v>138</v>
      </c>
      <c r="D56" s="34">
        <v>0.3</v>
      </c>
      <c r="E56" s="128">
        <v>620</v>
      </c>
      <c r="F56" s="3">
        <f t="shared" si="5"/>
        <v>186</v>
      </c>
      <c r="G56" s="69" t="s">
        <v>63</v>
      </c>
      <c r="H56" s="69" t="s">
        <v>67</v>
      </c>
      <c r="I56" s="69" t="s">
        <v>336</v>
      </c>
      <c r="J56" s="109">
        <f>0.623*1137.46</f>
        <v>708.63758000000007</v>
      </c>
      <c r="K56" s="115">
        <f>E56/(J56/100)</f>
        <v>87.49183186135852</v>
      </c>
    </row>
    <row r="57" spans="1:11" ht="16.5" thickBot="1" x14ac:dyDescent="0.3">
      <c r="A57" s="34">
        <v>9</v>
      </c>
      <c r="B57" s="33" t="s">
        <v>90</v>
      </c>
      <c r="C57" s="34" t="s">
        <v>91</v>
      </c>
      <c r="D57" s="34">
        <v>0.1</v>
      </c>
      <c r="E57" s="128">
        <v>620</v>
      </c>
      <c r="F57" s="3">
        <f t="shared" si="5"/>
        <v>62</v>
      </c>
      <c r="G57" s="69" t="s">
        <v>330</v>
      </c>
      <c r="H57" s="69" t="s">
        <v>67</v>
      </c>
      <c r="I57" s="69" t="s">
        <v>60</v>
      </c>
      <c r="J57" s="109">
        <f>0.513*1137.46</f>
        <v>583.51697999999999</v>
      </c>
      <c r="K57" s="115">
        <f>E57/(J57/100)</f>
        <v>106.25226364449583</v>
      </c>
    </row>
    <row r="58" spans="1:11" ht="16.5" thickBot="1" x14ac:dyDescent="0.3">
      <c r="A58" s="34">
        <v>10</v>
      </c>
      <c r="B58" s="33" t="s">
        <v>14</v>
      </c>
      <c r="C58" s="34" t="s">
        <v>15</v>
      </c>
      <c r="D58" s="34">
        <v>1</v>
      </c>
      <c r="E58" s="128">
        <v>720</v>
      </c>
      <c r="F58" s="3">
        <f>ROUND(D58*E58,0)</f>
        <v>720</v>
      </c>
      <c r="G58" s="69" t="s">
        <v>330</v>
      </c>
      <c r="H58" s="69" t="s">
        <v>208</v>
      </c>
      <c r="I58" s="100" t="s">
        <v>141</v>
      </c>
      <c r="J58" s="109">
        <f>0.582*1137.46</f>
        <v>662.00171999999998</v>
      </c>
      <c r="K58" s="115">
        <f>E58/(J58/100)</f>
        <v>108.76104672356442</v>
      </c>
    </row>
    <row r="59" spans="1:11" ht="16.5" thickBot="1" x14ac:dyDescent="0.3">
      <c r="A59" s="34">
        <v>11</v>
      </c>
      <c r="B59" s="117" t="s">
        <v>17</v>
      </c>
      <c r="C59" s="34" t="s">
        <v>148</v>
      </c>
      <c r="D59" s="34">
        <v>1</v>
      </c>
      <c r="E59" s="128">
        <v>660</v>
      </c>
      <c r="F59" s="3">
        <f>ROUND(D59*E59,0)</f>
        <v>660</v>
      </c>
      <c r="G59" s="67" t="s">
        <v>330</v>
      </c>
      <c r="H59" s="67" t="s">
        <v>64</v>
      </c>
      <c r="I59" s="67" t="s">
        <v>63</v>
      </c>
      <c r="J59" s="109">
        <f>0.57*1137.46</f>
        <v>648.35219999999993</v>
      </c>
      <c r="K59" s="115">
        <f>F59/D59/(J59/100)</f>
        <v>101.79652355617829</v>
      </c>
    </row>
    <row r="60" spans="1:11" ht="16.5" thickBot="1" x14ac:dyDescent="0.3">
      <c r="A60" s="34">
        <v>12</v>
      </c>
      <c r="B60" s="33" t="s">
        <v>19</v>
      </c>
      <c r="C60" s="34" t="s">
        <v>20</v>
      </c>
      <c r="D60" s="34">
        <v>1.2</v>
      </c>
      <c r="E60" s="128">
        <v>620</v>
      </c>
      <c r="F60" s="3">
        <f t="shared" si="5"/>
        <v>744</v>
      </c>
      <c r="G60" s="67" t="s">
        <v>330</v>
      </c>
      <c r="H60" s="67" t="s">
        <v>62</v>
      </c>
      <c r="I60" s="67" t="s">
        <v>309</v>
      </c>
      <c r="J60" s="109">
        <f>0.513*1137.46</f>
        <v>583.51697999999999</v>
      </c>
      <c r="K60" s="115">
        <f>E60/(J60/100)</f>
        <v>106.25226364449583</v>
      </c>
    </row>
    <row r="61" spans="1:11" ht="16.5" thickBot="1" x14ac:dyDescent="0.3">
      <c r="A61" s="34">
        <v>13</v>
      </c>
      <c r="B61" s="33" t="s">
        <v>149</v>
      </c>
      <c r="C61" s="34" t="s">
        <v>150</v>
      </c>
      <c r="D61" s="34">
        <v>0.4</v>
      </c>
      <c r="E61" s="128">
        <v>620</v>
      </c>
      <c r="F61" s="3">
        <f t="shared" si="5"/>
        <v>248</v>
      </c>
      <c r="G61" s="67" t="s">
        <v>141</v>
      </c>
      <c r="H61" s="67" t="s">
        <v>70</v>
      </c>
      <c r="I61" s="67" t="s">
        <v>63</v>
      </c>
      <c r="J61" s="109">
        <f>0.57*1137.46</f>
        <v>648.35219999999993</v>
      </c>
      <c r="K61" s="115">
        <f>E61/(J61/100)</f>
        <v>95.627037280046267</v>
      </c>
    </row>
    <row r="62" spans="1:11" ht="16.5" thickBot="1" x14ac:dyDescent="0.3">
      <c r="A62" s="34">
        <v>14</v>
      </c>
      <c r="B62" s="33" t="s">
        <v>9</v>
      </c>
      <c r="C62" s="34" t="s">
        <v>10</v>
      </c>
      <c r="D62" s="34">
        <v>2.9</v>
      </c>
      <c r="E62" s="128">
        <v>620</v>
      </c>
      <c r="F62" s="3">
        <f t="shared" si="5"/>
        <v>1798</v>
      </c>
      <c r="G62" s="67" t="s">
        <v>330</v>
      </c>
      <c r="H62" s="67" t="s">
        <v>67</v>
      </c>
      <c r="I62" s="67" t="s">
        <v>60</v>
      </c>
      <c r="J62" s="109">
        <f>0.513*1137.46</f>
        <v>583.51697999999999</v>
      </c>
      <c r="K62" s="115">
        <f>E62/(J62/100)</f>
        <v>106.25226364449583</v>
      </c>
    </row>
    <row r="63" spans="1:11" x14ac:dyDescent="0.25">
      <c r="A63" s="34"/>
      <c r="B63" s="20" t="s">
        <v>13</v>
      </c>
      <c r="C63" s="35"/>
      <c r="D63" s="35">
        <f>SUM(D49:D62)</f>
        <v>14.850000000000001</v>
      </c>
      <c r="E63" s="35"/>
      <c r="F63" s="35">
        <f>SUM(F49:F62)</f>
        <v>10475</v>
      </c>
      <c r="G63" s="19"/>
      <c r="H63" s="19"/>
      <c r="I63" s="19"/>
      <c r="J63" s="131"/>
      <c r="K63" s="132"/>
    </row>
    <row r="64" spans="1:11" ht="17.25" customHeight="1" x14ac:dyDescent="0.25">
      <c r="A64" s="161" t="s">
        <v>266</v>
      </c>
      <c r="B64" s="161"/>
      <c r="C64" s="161"/>
      <c r="D64" s="161"/>
      <c r="E64" s="161"/>
      <c r="F64" s="161"/>
      <c r="G64" s="19"/>
      <c r="H64" s="19"/>
      <c r="I64" s="19"/>
      <c r="J64" s="131"/>
      <c r="K64" s="132"/>
    </row>
    <row r="65" spans="1:11" ht="16.5" thickBot="1" x14ac:dyDescent="0.3">
      <c r="A65" s="1">
        <v>1</v>
      </c>
      <c r="B65" s="15" t="s">
        <v>19</v>
      </c>
      <c r="C65" s="34" t="s">
        <v>20</v>
      </c>
      <c r="D65" s="34">
        <v>1.5</v>
      </c>
      <c r="E65" s="9">
        <v>620</v>
      </c>
      <c r="F65" s="3">
        <f>ROUND(D65*E65,0)</f>
        <v>930</v>
      </c>
      <c r="G65" s="67" t="s">
        <v>330</v>
      </c>
      <c r="H65" s="67" t="s">
        <v>62</v>
      </c>
      <c r="I65" s="67" t="s">
        <v>309</v>
      </c>
      <c r="J65" s="109">
        <f>0.513*1137.46</f>
        <v>583.51697999999999</v>
      </c>
      <c r="K65" s="115">
        <f>E65/(J65/100)</f>
        <v>106.25226364449583</v>
      </c>
    </row>
    <row r="66" spans="1:11" ht="32.25" thickBot="1" x14ac:dyDescent="0.3">
      <c r="A66" s="34">
        <v>2</v>
      </c>
      <c r="B66" s="15" t="s">
        <v>151</v>
      </c>
      <c r="C66" s="34" t="s">
        <v>42</v>
      </c>
      <c r="D66" s="34">
        <v>0.5</v>
      </c>
      <c r="E66" s="9">
        <v>620</v>
      </c>
      <c r="F66" s="3">
        <f>ROUND(D66*E66,0)</f>
        <v>310</v>
      </c>
      <c r="G66" s="69" t="s">
        <v>330</v>
      </c>
      <c r="H66" s="69" t="s">
        <v>67</v>
      </c>
      <c r="I66" s="69" t="s">
        <v>60</v>
      </c>
      <c r="J66" s="109">
        <f>0.513*1137.46</f>
        <v>583.51697999999999</v>
      </c>
      <c r="K66" s="115">
        <f>E66/(J66/100)</f>
        <v>106.25226364449583</v>
      </c>
    </row>
    <row r="67" spans="1:11" x14ac:dyDescent="0.25">
      <c r="A67" s="34"/>
      <c r="B67" s="14" t="s">
        <v>21</v>
      </c>
      <c r="C67" s="34"/>
      <c r="D67" s="36">
        <f>SUM(D65:D66)</f>
        <v>2</v>
      </c>
      <c r="E67" s="37"/>
      <c r="F67" s="38">
        <f>SUM(F65:F66)</f>
        <v>1240</v>
      </c>
      <c r="G67" s="19"/>
      <c r="H67" s="19"/>
      <c r="I67" s="19"/>
      <c r="J67" s="131"/>
      <c r="K67" s="132"/>
    </row>
    <row r="68" spans="1:11" ht="15.75" customHeight="1" x14ac:dyDescent="0.25">
      <c r="A68" s="158" t="s">
        <v>304</v>
      </c>
      <c r="B68" s="158"/>
      <c r="C68" s="158"/>
      <c r="D68" s="158"/>
      <c r="E68" s="158"/>
      <c r="F68" s="158"/>
      <c r="G68" s="19"/>
      <c r="H68" s="19"/>
      <c r="I68" s="19"/>
      <c r="J68" s="131"/>
      <c r="K68" s="132"/>
    </row>
    <row r="69" spans="1:11" ht="16.5" thickBot="1" x14ac:dyDescent="0.3">
      <c r="A69" s="1">
        <v>1</v>
      </c>
      <c r="B69" s="15" t="s">
        <v>43</v>
      </c>
      <c r="C69" s="3" t="s">
        <v>76</v>
      </c>
      <c r="D69" s="3">
        <v>1</v>
      </c>
      <c r="E69" s="3">
        <v>1150</v>
      </c>
      <c r="F69" s="3">
        <f>ROUND(D69*E69,0)</f>
        <v>1150</v>
      </c>
      <c r="G69" s="69" t="s">
        <v>325</v>
      </c>
      <c r="H69" s="69" t="s">
        <v>67</v>
      </c>
      <c r="I69" s="69" t="s">
        <v>326</v>
      </c>
      <c r="J69" s="109">
        <f>1.911*1137.46</f>
        <v>2173.68606</v>
      </c>
      <c r="K69" s="115">
        <f>E69/(J69/100)</f>
        <v>52.905523992733336</v>
      </c>
    </row>
    <row r="70" spans="1:11" ht="31.5" customHeight="1" thickBot="1" x14ac:dyDescent="0.3">
      <c r="A70" s="105">
        <v>2</v>
      </c>
      <c r="B70" s="106" t="s">
        <v>349</v>
      </c>
      <c r="C70" s="105" t="s">
        <v>317</v>
      </c>
      <c r="D70" s="105">
        <v>1.75</v>
      </c>
      <c r="E70" s="105">
        <v>875</v>
      </c>
      <c r="F70" s="105">
        <f t="shared" ref="F70:F79" si="6">ROUND(D70*E70,0)</f>
        <v>1531</v>
      </c>
      <c r="G70" s="102" t="s">
        <v>318</v>
      </c>
      <c r="H70" s="102" t="s">
        <v>61</v>
      </c>
      <c r="I70" s="102" t="s">
        <v>328</v>
      </c>
      <c r="J70" s="109">
        <f>0.666*1137.46</f>
        <v>757.54836000000012</v>
      </c>
      <c r="K70" s="115">
        <f>E70/(J70/100)</f>
        <v>115.50417718546706</v>
      </c>
    </row>
    <row r="71" spans="1:11" ht="56.25" customHeight="1" thickBot="1" x14ac:dyDescent="0.3">
      <c r="A71" s="1">
        <v>3</v>
      </c>
      <c r="B71" s="15" t="s">
        <v>87</v>
      </c>
      <c r="C71" s="12" t="s">
        <v>88</v>
      </c>
      <c r="D71" s="3">
        <v>0.5</v>
      </c>
      <c r="E71" s="3" t="s">
        <v>288</v>
      </c>
      <c r="F71" s="3">
        <v>480</v>
      </c>
      <c r="G71" s="69" t="s">
        <v>321</v>
      </c>
      <c r="H71" s="69" t="s">
        <v>322</v>
      </c>
      <c r="I71" s="69" t="s">
        <v>334</v>
      </c>
      <c r="J71" s="109">
        <f>0.85*1137.46</f>
        <v>966.84100000000001</v>
      </c>
      <c r="K71" s="115">
        <f>F71/D71/(J71/100)</f>
        <v>99.292437949983508</v>
      </c>
    </row>
    <row r="72" spans="1:11" ht="16.5" thickBot="1" x14ac:dyDescent="0.3">
      <c r="A72" s="1">
        <v>4</v>
      </c>
      <c r="B72" s="15" t="s">
        <v>77</v>
      </c>
      <c r="C72" s="3" t="s">
        <v>130</v>
      </c>
      <c r="D72" s="3">
        <v>1.5</v>
      </c>
      <c r="E72" s="3">
        <v>875</v>
      </c>
      <c r="F72" s="3">
        <f t="shared" si="6"/>
        <v>1313</v>
      </c>
      <c r="G72" s="69" t="s">
        <v>340</v>
      </c>
      <c r="H72" s="69" t="s">
        <v>341</v>
      </c>
      <c r="I72" s="69" t="s">
        <v>329</v>
      </c>
      <c r="J72" s="109">
        <f>1.017*1137.46</f>
        <v>1156.79682</v>
      </c>
      <c r="K72" s="115">
        <f>E72/(J72/100)</f>
        <v>75.639903643580197</v>
      </c>
    </row>
    <row r="73" spans="1:11" ht="16.5" thickBot="1" x14ac:dyDescent="0.3">
      <c r="A73" s="105">
        <v>5</v>
      </c>
      <c r="B73" s="15" t="s">
        <v>84</v>
      </c>
      <c r="C73" s="3" t="s">
        <v>85</v>
      </c>
      <c r="D73" s="3">
        <v>1</v>
      </c>
      <c r="E73" s="3">
        <v>700</v>
      </c>
      <c r="F73" s="3">
        <f>ROUND(D73*E73,0)</f>
        <v>700</v>
      </c>
      <c r="G73" s="67" t="s">
        <v>340</v>
      </c>
      <c r="H73" s="69" t="s">
        <v>86</v>
      </c>
      <c r="I73" s="101" t="s">
        <v>328</v>
      </c>
      <c r="J73" s="109">
        <f>0.666*1137.46</f>
        <v>757.54836000000012</v>
      </c>
      <c r="K73" s="115">
        <f>E73/(J73/100)</f>
        <v>92.403341748373649</v>
      </c>
    </row>
    <row r="74" spans="1:11" ht="16.5" thickBot="1" x14ac:dyDescent="0.3">
      <c r="A74" s="1">
        <v>6</v>
      </c>
      <c r="B74" s="15" t="s">
        <v>131</v>
      </c>
      <c r="C74" s="3" t="s">
        <v>80</v>
      </c>
      <c r="D74" s="3">
        <v>1</v>
      </c>
      <c r="E74" s="3">
        <v>700</v>
      </c>
      <c r="F74" s="3">
        <f t="shared" si="6"/>
        <v>700</v>
      </c>
      <c r="G74" s="69" t="s">
        <v>340</v>
      </c>
      <c r="H74" s="69" t="s">
        <v>343</v>
      </c>
      <c r="I74" s="69" t="s">
        <v>328</v>
      </c>
      <c r="J74" s="109">
        <f>0.666*1137.46</f>
        <v>757.54836000000012</v>
      </c>
      <c r="K74" s="115">
        <f>E74/(J74/100)</f>
        <v>92.403341748373649</v>
      </c>
    </row>
    <row r="75" spans="1:11" ht="54.75" customHeight="1" thickBot="1" x14ac:dyDescent="0.3">
      <c r="A75" s="1">
        <v>7</v>
      </c>
      <c r="B75" s="15" t="s">
        <v>81</v>
      </c>
      <c r="C75" s="3" t="s">
        <v>82</v>
      </c>
      <c r="D75" s="3">
        <v>12</v>
      </c>
      <c r="E75" s="3" t="s">
        <v>311</v>
      </c>
      <c r="F75" s="3">
        <v>7674</v>
      </c>
      <c r="G75" s="69" t="s">
        <v>340</v>
      </c>
      <c r="H75" s="69" t="s">
        <v>70</v>
      </c>
      <c r="I75" s="69" t="s">
        <v>141</v>
      </c>
      <c r="J75" s="109">
        <f>0.582*1137.46</f>
        <v>662.00171999999998</v>
      </c>
      <c r="K75" s="115">
        <f>F75/D75/(J75/100)</f>
        <v>96.600957471832558</v>
      </c>
    </row>
    <row r="76" spans="1:11" ht="16.5" thickBot="1" x14ac:dyDescent="0.3">
      <c r="A76" s="105">
        <v>8</v>
      </c>
      <c r="B76" s="15" t="s">
        <v>134</v>
      </c>
      <c r="C76" s="3" t="s">
        <v>135</v>
      </c>
      <c r="D76" s="3">
        <v>1</v>
      </c>
      <c r="E76" s="9">
        <v>620</v>
      </c>
      <c r="F76" s="3">
        <f>ROUND(D76*E76,0)</f>
        <v>620</v>
      </c>
      <c r="G76" s="67" t="s">
        <v>331</v>
      </c>
      <c r="H76" s="67" t="s">
        <v>62</v>
      </c>
      <c r="I76" s="67" t="s">
        <v>336</v>
      </c>
      <c r="J76" s="109">
        <f>0.623*1137.46</f>
        <v>708.63758000000007</v>
      </c>
      <c r="K76" s="115">
        <f>F76/D76/(J76/100)</f>
        <v>87.49183186135852</v>
      </c>
    </row>
    <row r="77" spans="1:11" ht="32.25" thickBot="1" x14ac:dyDescent="0.3">
      <c r="A77" s="1">
        <v>9</v>
      </c>
      <c r="B77" s="15" t="s">
        <v>132</v>
      </c>
      <c r="C77" s="3" t="s">
        <v>133</v>
      </c>
      <c r="D77" s="3">
        <v>1</v>
      </c>
      <c r="E77" s="9">
        <v>620</v>
      </c>
      <c r="F77" s="3">
        <f t="shared" si="6"/>
        <v>620</v>
      </c>
      <c r="G77" s="69" t="s">
        <v>330</v>
      </c>
      <c r="H77" s="69" t="s">
        <v>67</v>
      </c>
      <c r="I77" s="69" t="s">
        <v>60</v>
      </c>
      <c r="J77" s="109">
        <f>0.513*1137.46</f>
        <v>583.51697999999999</v>
      </c>
      <c r="K77" s="115">
        <f t="shared" ref="K77:K81" si="7">E77/(J77/100)</f>
        <v>106.25226364449583</v>
      </c>
    </row>
    <row r="78" spans="1:11" ht="16.5" thickBot="1" x14ac:dyDescent="0.3">
      <c r="A78" s="1">
        <v>10</v>
      </c>
      <c r="B78" s="15" t="s">
        <v>136</v>
      </c>
      <c r="C78" s="3" t="s">
        <v>137</v>
      </c>
      <c r="D78" s="3">
        <v>0.6</v>
      </c>
      <c r="E78" s="9">
        <v>620</v>
      </c>
      <c r="F78" s="3">
        <f t="shared" si="6"/>
        <v>372</v>
      </c>
      <c r="G78" s="69" t="s">
        <v>330</v>
      </c>
      <c r="H78" s="69" t="s">
        <v>67</v>
      </c>
      <c r="I78" s="69" t="s">
        <v>60</v>
      </c>
      <c r="J78" s="109">
        <f>0.513*1137.46</f>
        <v>583.51697999999999</v>
      </c>
      <c r="K78" s="115">
        <f t="shared" si="7"/>
        <v>106.25226364449583</v>
      </c>
    </row>
    <row r="79" spans="1:11" ht="16.5" thickBot="1" x14ac:dyDescent="0.3">
      <c r="A79" s="105">
        <v>11</v>
      </c>
      <c r="B79" s="15" t="s">
        <v>83</v>
      </c>
      <c r="C79" s="3" t="s">
        <v>138</v>
      </c>
      <c r="D79" s="3">
        <v>0.4</v>
      </c>
      <c r="E79" s="9">
        <v>620</v>
      </c>
      <c r="F79" s="3">
        <f t="shared" si="6"/>
        <v>248</v>
      </c>
      <c r="G79" s="69" t="s">
        <v>330</v>
      </c>
      <c r="H79" s="69" t="s">
        <v>67</v>
      </c>
      <c r="I79" s="69" t="s">
        <v>60</v>
      </c>
      <c r="J79" s="109">
        <f>0.513*1137.46</f>
        <v>583.51697999999999</v>
      </c>
      <c r="K79" s="115">
        <f t="shared" si="7"/>
        <v>106.25226364449583</v>
      </c>
    </row>
    <row r="80" spans="1:11" ht="16.5" thickBot="1" x14ac:dyDescent="0.3">
      <c r="A80" s="1">
        <v>12</v>
      </c>
      <c r="B80" s="15" t="s">
        <v>9</v>
      </c>
      <c r="C80" s="3" t="s">
        <v>10</v>
      </c>
      <c r="D80" s="3">
        <v>2</v>
      </c>
      <c r="E80" s="9">
        <v>620</v>
      </c>
      <c r="F80" s="3">
        <f>ROUND(D80*E80,0)</f>
        <v>1240</v>
      </c>
      <c r="G80" s="67" t="s">
        <v>330</v>
      </c>
      <c r="H80" s="67" t="s">
        <v>67</v>
      </c>
      <c r="I80" s="67" t="s">
        <v>60</v>
      </c>
      <c r="J80" s="109">
        <f>0.513*1137.46</f>
        <v>583.51697999999999</v>
      </c>
      <c r="K80" s="115">
        <f t="shared" si="7"/>
        <v>106.25226364449583</v>
      </c>
    </row>
    <row r="81" spans="1:11" ht="16.5" thickBot="1" x14ac:dyDescent="0.3">
      <c r="A81" s="1">
        <v>13</v>
      </c>
      <c r="B81" s="15" t="s">
        <v>84</v>
      </c>
      <c r="C81" s="3" t="s">
        <v>85</v>
      </c>
      <c r="D81" s="3">
        <v>0.5</v>
      </c>
      <c r="E81" s="3">
        <v>700</v>
      </c>
      <c r="F81" s="3">
        <f>D81*E81</f>
        <v>350</v>
      </c>
      <c r="G81" s="67" t="s">
        <v>340</v>
      </c>
      <c r="H81" s="69" t="s">
        <v>86</v>
      </c>
      <c r="I81" s="101" t="s">
        <v>328</v>
      </c>
      <c r="J81" s="109">
        <f>0.666*1137.46</f>
        <v>757.54836000000012</v>
      </c>
      <c r="K81" s="115">
        <f t="shared" si="7"/>
        <v>92.403341748373649</v>
      </c>
    </row>
    <row r="82" spans="1:11" ht="16.5" thickBot="1" x14ac:dyDescent="0.3">
      <c r="A82" s="105">
        <v>14</v>
      </c>
      <c r="B82" s="15" t="s">
        <v>218</v>
      </c>
      <c r="C82" s="85">
        <v>932909</v>
      </c>
      <c r="D82" s="3">
        <v>1</v>
      </c>
      <c r="E82" s="9">
        <v>620</v>
      </c>
      <c r="F82" s="3">
        <f t="shared" ref="F82" si="8">D82*E82</f>
        <v>620</v>
      </c>
      <c r="G82" s="69" t="s">
        <v>330</v>
      </c>
      <c r="H82" s="69" t="s">
        <v>67</v>
      </c>
      <c r="I82" s="69" t="s">
        <v>60</v>
      </c>
      <c r="J82" s="109">
        <f>0.513*1137.46</f>
        <v>583.51697999999999</v>
      </c>
      <c r="K82" s="115">
        <f>E82/(J82/100)</f>
        <v>106.25226364449583</v>
      </c>
    </row>
    <row r="83" spans="1:11" ht="16.5" thickBot="1" x14ac:dyDescent="0.3">
      <c r="A83" s="1">
        <v>15</v>
      </c>
      <c r="B83" s="15" t="s">
        <v>83</v>
      </c>
      <c r="C83" s="3" t="s">
        <v>138</v>
      </c>
      <c r="D83" s="3">
        <v>0.5</v>
      </c>
      <c r="E83" s="9">
        <v>620</v>
      </c>
      <c r="F83" s="3">
        <f>D83*E83</f>
        <v>310</v>
      </c>
      <c r="G83" s="69" t="s">
        <v>330</v>
      </c>
      <c r="H83" s="69" t="s">
        <v>67</v>
      </c>
      <c r="I83" s="69" t="s">
        <v>60</v>
      </c>
      <c r="J83" s="109">
        <f>0.513*1137.46</f>
        <v>583.51697999999999</v>
      </c>
      <c r="K83" s="115">
        <f>E83/(J83/100)</f>
        <v>106.25226364449583</v>
      </c>
    </row>
    <row r="84" spans="1:11" ht="16.5" thickBot="1" x14ac:dyDescent="0.3">
      <c r="A84" s="1">
        <v>16</v>
      </c>
      <c r="B84" s="15" t="s">
        <v>110</v>
      </c>
      <c r="C84" s="3" t="s">
        <v>111</v>
      </c>
      <c r="D84" s="3">
        <v>0.5</v>
      </c>
      <c r="E84" s="9">
        <v>620</v>
      </c>
      <c r="F84" s="3">
        <f>D84*E84</f>
        <v>310</v>
      </c>
      <c r="G84" s="69" t="s">
        <v>330</v>
      </c>
      <c r="H84" s="69" t="s">
        <v>67</v>
      </c>
      <c r="I84" s="69" t="s">
        <v>60</v>
      </c>
      <c r="J84" s="109">
        <f>0.513*1137.46</f>
        <v>583.51697999999999</v>
      </c>
      <c r="K84" s="115">
        <f>E84/(J84/100)</f>
        <v>106.25226364449583</v>
      </c>
    </row>
    <row r="85" spans="1:11" ht="16.5" thickBot="1" x14ac:dyDescent="0.3">
      <c r="A85" s="105">
        <v>17</v>
      </c>
      <c r="B85" s="15" t="s">
        <v>11</v>
      </c>
      <c r="C85" s="3" t="s">
        <v>12</v>
      </c>
      <c r="D85" s="3">
        <v>0.5</v>
      </c>
      <c r="E85" s="9">
        <v>620</v>
      </c>
      <c r="F85" s="3">
        <f>D85*E85</f>
        <v>310</v>
      </c>
      <c r="G85" s="67" t="s">
        <v>330</v>
      </c>
      <c r="H85" s="67" t="s">
        <v>67</v>
      </c>
      <c r="I85" s="67" t="s">
        <v>60</v>
      </c>
      <c r="J85" s="109">
        <f>0.513*1137.46</f>
        <v>583.51697999999999</v>
      </c>
      <c r="K85" s="115">
        <f>E85/(J85/100)</f>
        <v>106.25226364449583</v>
      </c>
    </row>
    <row r="86" spans="1:11" x14ac:dyDescent="0.25">
      <c r="A86" s="3"/>
      <c r="B86" s="20" t="s">
        <v>13</v>
      </c>
      <c r="C86" s="4"/>
      <c r="D86" s="26">
        <f>SUM(D69:D85)</f>
        <v>26.75</v>
      </c>
      <c r="E86" s="26"/>
      <c r="F86" s="26">
        <f>SUM(F69:F85)</f>
        <v>18548</v>
      </c>
      <c r="G86" s="19"/>
      <c r="H86" s="19"/>
      <c r="I86" s="19"/>
      <c r="J86" s="131"/>
      <c r="K86" s="131"/>
    </row>
  </sheetData>
  <mergeCells count="14">
    <mergeCell ref="A1:H1"/>
    <mergeCell ref="A2:F2"/>
    <mergeCell ref="A68:F68"/>
    <mergeCell ref="A30:F30"/>
    <mergeCell ref="A36:F36"/>
    <mergeCell ref="A41:F41"/>
    <mergeCell ref="A64:F64"/>
    <mergeCell ref="A48:F48"/>
    <mergeCell ref="A27:F27"/>
    <mergeCell ref="A4:F4"/>
    <mergeCell ref="A8:F8"/>
    <mergeCell ref="A18:F18"/>
    <mergeCell ref="A21:F21"/>
    <mergeCell ref="A24:F24"/>
  </mergeCells>
  <pageMargins left="0.7" right="0.7" top="0.75" bottom="0.75" header="0.3" footer="0.3"/>
  <pageSetup paperSize="9" scale="5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/>
    <pageSetUpPr fitToPage="1"/>
  </sheetPr>
  <dimension ref="A1:L51"/>
  <sheetViews>
    <sheetView zoomScale="90" zoomScaleNormal="90" workbookViewId="0">
      <selection sqref="A1:H1"/>
    </sheetView>
  </sheetViews>
  <sheetFormatPr defaultRowHeight="15.75" x14ac:dyDescent="0.25"/>
  <cols>
    <col min="2" max="2" width="35" customWidth="1"/>
    <col min="3" max="3" width="10.140625" customWidth="1"/>
    <col min="5" max="5" width="16.5703125" customWidth="1"/>
    <col min="6" max="6" width="13.28515625" customWidth="1"/>
    <col min="7" max="7" width="9.140625" style="99"/>
    <col min="8" max="8" width="12" style="99" customWidth="1"/>
    <col min="9" max="9" width="13.42578125" style="99" customWidth="1"/>
    <col min="10" max="10" width="17.5703125" style="99" customWidth="1"/>
    <col min="11" max="11" width="12.7109375" style="99" customWidth="1"/>
  </cols>
  <sheetData>
    <row r="1" spans="1:12" s="73" customFormat="1" ht="36.75" customHeight="1" x14ac:dyDescent="0.25">
      <c r="A1" s="148" t="s">
        <v>412</v>
      </c>
      <c r="B1" s="148"/>
      <c r="C1" s="148"/>
      <c r="D1" s="148"/>
      <c r="E1" s="148"/>
      <c r="F1" s="148"/>
      <c r="G1" s="148"/>
      <c r="H1" s="148"/>
      <c r="I1" s="99"/>
      <c r="J1" s="99"/>
      <c r="K1" s="99"/>
    </row>
    <row r="2" spans="1:12" ht="27" customHeight="1" x14ac:dyDescent="0.25">
      <c r="A2" s="146" t="s">
        <v>354</v>
      </c>
      <c r="B2" s="146"/>
      <c r="C2" s="146"/>
      <c r="D2" s="146"/>
      <c r="E2" s="146"/>
      <c r="F2" s="146"/>
    </row>
    <row r="3" spans="1:12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2" x14ac:dyDescent="0.25">
      <c r="A4" s="166" t="s">
        <v>107</v>
      </c>
      <c r="B4" s="167"/>
      <c r="C4" s="167"/>
      <c r="D4" s="167"/>
      <c r="E4" s="167"/>
      <c r="F4" s="167"/>
      <c r="G4" s="69"/>
      <c r="H4" s="69"/>
      <c r="I4" s="69"/>
      <c r="J4" s="69"/>
      <c r="K4" s="69"/>
    </row>
    <row r="5" spans="1:12" x14ac:dyDescent="0.25">
      <c r="A5" s="3">
        <v>1</v>
      </c>
      <c r="B5" s="8" t="s">
        <v>5</v>
      </c>
      <c r="C5" s="3" t="s">
        <v>6</v>
      </c>
      <c r="D5" s="3">
        <v>1</v>
      </c>
      <c r="E5" s="3">
        <v>901</v>
      </c>
      <c r="F5" s="3">
        <f t="shared" ref="F5" si="0">ROUND(D5*E5,0)</f>
        <v>901</v>
      </c>
      <c r="G5" s="95" t="s">
        <v>327</v>
      </c>
      <c r="H5" s="9" t="s">
        <v>62</v>
      </c>
      <c r="I5" s="9" t="s">
        <v>332</v>
      </c>
      <c r="J5" s="130">
        <f>0.796*1137.46</f>
        <v>905.41816000000006</v>
      </c>
      <c r="K5" s="115">
        <f>E5/(J5/100)</f>
        <v>99.512030993502492</v>
      </c>
    </row>
    <row r="6" spans="1:12" x14ac:dyDescent="0.25">
      <c r="A6" s="3"/>
      <c r="B6" s="14" t="s">
        <v>13</v>
      </c>
      <c r="C6" s="3"/>
      <c r="D6" s="4">
        <f>SUM(D5)</f>
        <v>1</v>
      </c>
      <c r="E6" s="4"/>
      <c r="F6" s="26">
        <f>SUM(F5)</f>
        <v>901</v>
      </c>
      <c r="G6" s="69"/>
      <c r="H6" s="69"/>
      <c r="I6" s="69"/>
      <c r="J6" s="69"/>
      <c r="K6" s="122"/>
    </row>
    <row r="7" spans="1:12" x14ac:dyDescent="0.25">
      <c r="A7" s="168" t="s">
        <v>154</v>
      </c>
      <c r="B7" s="169"/>
      <c r="C7" s="169"/>
      <c r="D7" s="169"/>
      <c r="E7" s="169"/>
      <c r="F7" s="169"/>
      <c r="G7" s="69"/>
      <c r="H7" s="69"/>
      <c r="I7" s="69"/>
      <c r="J7" s="69"/>
      <c r="K7" s="122"/>
    </row>
    <row r="8" spans="1:12" x14ac:dyDescent="0.25">
      <c r="A8" s="27">
        <v>1</v>
      </c>
      <c r="B8" s="8" t="s">
        <v>71</v>
      </c>
      <c r="C8" s="3" t="s">
        <v>72</v>
      </c>
      <c r="D8" s="40">
        <v>1</v>
      </c>
      <c r="E8" s="27">
        <v>1081</v>
      </c>
      <c r="F8" s="3">
        <f>ROUND(D8*E8,0)</f>
        <v>1081</v>
      </c>
      <c r="G8" s="69" t="s">
        <v>63</v>
      </c>
      <c r="H8" s="69" t="s">
        <v>208</v>
      </c>
      <c r="I8" s="69" t="s">
        <v>329</v>
      </c>
      <c r="J8" s="108">
        <f>1.017*1137.46</f>
        <v>1156.79682</v>
      </c>
      <c r="K8" s="115">
        <f t="shared" ref="K8:K14" si="1">E8/(J8/100)</f>
        <v>93.447698101383082</v>
      </c>
    </row>
    <row r="9" spans="1:12" x14ac:dyDescent="0.25">
      <c r="A9" s="27">
        <v>2</v>
      </c>
      <c r="B9" s="8" t="s">
        <v>56</v>
      </c>
      <c r="C9" s="3" t="s">
        <v>57</v>
      </c>
      <c r="D9" s="27">
        <v>1</v>
      </c>
      <c r="E9" s="27">
        <v>695</v>
      </c>
      <c r="F9" s="3">
        <f t="shared" ref="F9" si="2">D9*E9</f>
        <v>695</v>
      </c>
      <c r="G9" s="67" t="s">
        <v>330</v>
      </c>
      <c r="H9" s="67" t="s">
        <v>208</v>
      </c>
      <c r="I9" s="67" t="s">
        <v>141</v>
      </c>
      <c r="J9" s="108">
        <f>0.582*1137.46</f>
        <v>662.00171999999998</v>
      </c>
      <c r="K9" s="115">
        <f t="shared" si="1"/>
        <v>104.98462149010732</v>
      </c>
    </row>
    <row r="10" spans="1:12" ht="16.5" thickBot="1" x14ac:dyDescent="0.3">
      <c r="A10" s="27">
        <v>3</v>
      </c>
      <c r="B10" s="8" t="s">
        <v>74</v>
      </c>
      <c r="C10" s="3" t="s">
        <v>65</v>
      </c>
      <c r="D10" s="27">
        <v>3</v>
      </c>
      <c r="E10" s="27">
        <v>670</v>
      </c>
      <c r="F10" s="3">
        <f>D10*E10</f>
        <v>2010</v>
      </c>
      <c r="G10" s="67" t="s">
        <v>330</v>
      </c>
      <c r="H10" s="67" t="s">
        <v>64</v>
      </c>
      <c r="I10" s="67" t="s">
        <v>63</v>
      </c>
      <c r="J10" s="109">
        <f>0.57*1137.46</f>
        <v>648.35219999999993</v>
      </c>
      <c r="K10" s="115">
        <f t="shared" si="1"/>
        <v>103.33889512521128</v>
      </c>
    </row>
    <row r="11" spans="1:12" ht="16.5" thickBot="1" x14ac:dyDescent="0.3">
      <c r="A11" s="27">
        <v>4</v>
      </c>
      <c r="B11" s="87" t="s">
        <v>34</v>
      </c>
      <c r="C11" s="3" t="s">
        <v>35</v>
      </c>
      <c r="D11" s="27">
        <v>2</v>
      </c>
      <c r="E11" s="9">
        <v>620</v>
      </c>
      <c r="F11" s="27">
        <f>D11*E11</f>
        <v>1240</v>
      </c>
      <c r="G11" s="69" t="s">
        <v>330</v>
      </c>
      <c r="H11" s="69" t="s">
        <v>67</v>
      </c>
      <c r="I11" s="69" t="s">
        <v>60</v>
      </c>
      <c r="J11" s="109">
        <f>0.513*1137.46</f>
        <v>583.51697999999999</v>
      </c>
      <c r="K11" s="115">
        <f t="shared" si="1"/>
        <v>106.25226364449583</v>
      </c>
      <c r="L11" s="99"/>
    </row>
    <row r="12" spans="1:12" ht="16.5" thickBot="1" x14ac:dyDescent="0.3">
      <c r="A12" s="27">
        <v>5</v>
      </c>
      <c r="B12" s="8" t="s">
        <v>9</v>
      </c>
      <c r="C12" s="3" t="s">
        <v>10</v>
      </c>
      <c r="D12" s="27">
        <v>5</v>
      </c>
      <c r="E12" s="9">
        <v>620</v>
      </c>
      <c r="F12" s="3">
        <f>ROUND(D12*E12,0)</f>
        <v>3100</v>
      </c>
      <c r="G12" s="67" t="s">
        <v>330</v>
      </c>
      <c r="H12" s="67" t="s">
        <v>67</v>
      </c>
      <c r="I12" s="67" t="s">
        <v>60</v>
      </c>
      <c r="J12" s="109">
        <f>0.513*1137.46</f>
        <v>583.51697999999999</v>
      </c>
      <c r="K12" s="115">
        <f t="shared" si="1"/>
        <v>106.25226364449583</v>
      </c>
    </row>
    <row r="13" spans="1:12" ht="16.5" thickBot="1" x14ac:dyDescent="0.3">
      <c r="A13" s="27">
        <v>6</v>
      </c>
      <c r="B13" s="8" t="s">
        <v>155</v>
      </c>
      <c r="C13" s="3" t="s">
        <v>12</v>
      </c>
      <c r="D13" s="27">
        <v>2</v>
      </c>
      <c r="E13" s="9">
        <v>620</v>
      </c>
      <c r="F13" s="27">
        <f>ROUND(D13*E13,0)</f>
        <v>1240</v>
      </c>
      <c r="G13" s="67" t="s">
        <v>330</v>
      </c>
      <c r="H13" s="67" t="s">
        <v>67</v>
      </c>
      <c r="I13" s="67" t="s">
        <v>60</v>
      </c>
      <c r="J13" s="109">
        <f>0.513*1137.46</f>
        <v>583.51697999999999</v>
      </c>
      <c r="K13" s="115">
        <f t="shared" si="1"/>
        <v>106.25226364449583</v>
      </c>
    </row>
    <row r="14" spans="1:12" ht="16.5" thickBot="1" x14ac:dyDescent="0.3">
      <c r="A14" s="27">
        <v>7</v>
      </c>
      <c r="B14" s="8" t="s">
        <v>7</v>
      </c>
      <c r="C14" s="3" t="s">
        <v>8</v>
      </c>
      <c r="D14" s="27">
        <v>1</v>
      </c>
      <c r="E14" s="9">
        <v>620</v>
      </c>
      <c r="F14" s="27">
        <f t="shared" ref="F14" si="3">ROUND(D14*E14,0)</f>
        <v>620</v>
      </c>
      <c r="G14" s="67" t="s">
        <v>330</v>
      </c>
      <c r="H14" s="67" t="s">
        <v>64</v>
      </c>
      <c r="I14" s="67" t="s">
        <v>63</v>
      </c>
      <c r="J14" s="109">
        <f>0.57*1137.46</f>
        <v>648.35219999999993</v>
      </c>
      <c r="K14" s="115">
        <f t="shared" si="1"/>
        <v>95.627037280046267</v>
      </c>
    </row>
    <row r="15" spans="1:12" ht="48" thickBot="1" x14ac:dyDescent="0.3">
      <c r="A15" s="27">
        <v>8</v>
      </c>
      <c r="B15" s="8" t="s">
        <v>129</v>
      </c>
      <c r="C15" s="3" t="s">
        <v>33</v>
      </c>
      <c r="D15" s="27">
        <v>2</v>
      </c>
      <c r="E15" s="9" t="s">
        <v>271</v>
      </c>
      <c r="F15" s="9">
        <v>1412</v>
      </c>
      <c r="G15" s="67" t="s">
        <v>331</v>
      </c>
      <c r="H15" s="67" t="s">
        <v>64</v>
      </c>
      <c r="I15" s="67" t="s">
        <v>328</v>
      </c>
      <c r="J15" s="109">
        <f>0.666*1137.46</f>
        <v>757.54836000000012</v>
      </c>
      <c r="K15" s="115">
        <f>F15/D15/(J15/100)</f>
        <v>93.195370391931135</v>
      </c>
    </row>
    <row r="16" spans="1:12" x14ac:dyDescent="0.25">
      <c r="A16" s="41"/>
      <c r="B16" s="14" t="s">
        <v>13</v>
      </c>
      <c r="C16" s="42"/>
      <c r="D16" s="43">
        <f>SUM(D8:D15)</f>
        <v>17</v>
      </c>
      <c r="E16" s="43"/>
      <c r="F16" s="43">
        <f>SUM(F8:F15)</f>
        <v>11398</v>
      </c>
      <c r="G16" s="69"/>
      <c r="H16" s="69"/>
      <c r="I16" s="69"/>
      <c r="J16" s="69"/>
      <c r="K16" s="122"/>
    </row>
    <row r="17" spans="1:11" x14ac:dyDescent="0.25">
      <c r="A17" s="168" t="s">
        <v>259</v>
      </c>
      <c r="B17" s="169"/>
      <c r="C17" s="169"/>
      <c r="D17" s="169"/>
      <c r="E17" s="169"/>
      <c r="F17" s="169"/>
      <c r="G17" s="69"/>
      <c r="H17" s="69"/>
      <c r="I17" s="69"/>
      <c r="J17" s="69"/>
      <c r="K17" s="122"/>
    </row>
    <row r="18" spans="1:11" x14ac:dyDescent="0.25">
      <c r="A18" s="27">
        <v>1</v>
      </c>
      <c r="B18" s="8" t="s">
        <v>50</v>
      </c>
      <c r="C18" s="3" t="s">
        <v>25</v>
      </c>
      <c r="D18" s="3">
        <v>0.5</v>
      </c>
      <c r="E18" s="67">
        <v>620</v>
      </c>
      <c r="F18" s="27">
        <f>ROUND(D18*E18,0)</f>
        <v>310</v>
      </c>
      <c r="G18" s="95" t="s">
        <v>335</v>
      </c>
      <c r="H18" s="9" t="s">
        <v>67</v>
      </c>
      <c r="I18" s="9" t="s">
        <v>328</v>
      </c>
      <c r="J18" s="108">
        <f t="shared" ref="J18" si="4">0.666*1137.46</f>
        <v>757.54836000000012</v>
      </c>
      <c r="K18" s="115">
        <f>E18/(J18/100)</f>
        <v>81.842959834273799</v>
      </c>
    </row>
    <row r="19" spans="1:11" ht="16.5" thickBot="1" x14ac:dyDescent="0.3">
      <c r="A19" s="27">
        <v>2</v>
      </c>
      <c r="B19" s="8" t="s">
        <v>165</v>
      </c>
      <c r="C19" s="3" t="s">
        <v>166</v>
      </c>
      <c r="D19" s="3">
        <v>0.3</v>
      </c>
      <c r="E19" s="67">
        <v>620</v>
      </c>
      <c r="F19" s="27">
        <f>ROUND(D19*E19,0)</f>
        <v>186</v>
      </c>
      <c r="G19" s="69" t="s">
        <v>335</v>
      </c>
      <c r="H19" s="69" t="s">
        <v>342</v>
      </c>
      <c r="I19" s="69" t="s">
        <v>332</v>
      </c>
      <c r="J19" s="109">
        <f>0.796*1137.46</f>
        <v>905.41816000000006</v>
      </c>
      <c r="K19" s="115">
        <f>E19/(J19/100)</f>
        <v>68.476647298525577</v>
      </c>
    </row>
    <row r="20" spans="1:11" ht="16.5" thickBot="1" x14ac:dyDescent="0.3">
      <c r="A20" s="27">
        <v>3</v>
      </c>
      <c r="B20" s="8" t="s">
        <v>167</v>
      </c>
      <c r="C20" s="3" t="s">
        <v>166</v>
      </c>
      <c r="D20" s="3">
        <v>0.8</v>
      </c>
      <c r="E20" s="67">
        <v>620</v>
      </c>
      <c r="F20" s="27">
        <f>ROUND(D20*E20,0)</f>
        <v>496</v>
      </c>
      <c r="G20" s="69" t="s">
        <v>335</v>
      </c>
      <c r="H20" s="69" t="s">
        <v>342</v>
      </c>
      <c r="I20" s="69" t="s">
        <v>332</v>
      </c>
      <c r="J20" s="109">
        <f>0.796*1137.46</f>
        <v>905.41816000000006</v>
      </c>
      <c r="K20" s="115">
        <f>E20/(J20/100)</f>
        <v>68.476647298525577</v>
      </c>
    </row>
    <row r="21" spans="1:11" x14ac:dyDescent="0.25">
      <c r="A21" s="41"/>
      <c r="B21" s="14" t="s">
        <v>13</v>
      </c>
      <c r="C21" s="3"/>
      <c r="D21" s="4">
        <f>SUM(D18:D20)</f>
        <v>1.6</v>
      </c>
      <c r="E21" s="4"/>
      <c r="F21" s="4">
        <f>SUM(F18:F20)</f>
        <v>992</v>
      </c>
      <c r="G21" s="69"/>
      <c r="H21" s="69"/>
      <c r="I21" s="69"/>
      <c r="J21" s="69"/>
      <c r="K21" s="122"/>
    </row>
    <row r="22" spans="1:11" x14ac:dyDescent="0.25">
      <c r="A22" s="170" t="s">
        <v>306</v>
      </c>
      <c r="B22" s="171"/>
      <c r="C22" s="171"/>
      <c r="D22" s="171"/>
      <c r="E22" s="171"/>
      <c r="F22" s="171"/>
      <c r="G22" s="69"/>
      <c r="H22" s="69"/>
      <c r="I22" s="69"/>
      <c r="J22" s="69"/>
      <c r="K22" s="122"/>
    </row>
    <row r="23" spans="1:11" ht="16.5" thickBot="1" x14ac:dyDescent="0.3">
      <c r="A23" s="3">
        <v>1</v>
      </c>
      <c r="B23" s="8" t="s">
        <v>43</v>
      </c>
      <c r="C23" s="3" t="s">
        <v>49</v>
      </c>
      <c r="D23" s="3">
        <v>1</v>
      </c>
      <c r="E23" s="3">
        <v>800</v>
      </c>
      <c r="F23" s="3">
        <f>ROUND(D23*E23,0)</f>
        <v>800</v>
      </c>
      <c r="G23" s="69" t="s">
        <v>310</v>
      </c>
      <c r="H23" s="69" t="s">
        <v>180</v>
      </c>
      <c r="I23" s="69" t="s">
        <v>328</v>
      </c>
      <c r="J23" s="109">
        <f>0.666*1137.46</f>
        <v>757.54836000000012</v>
      </c>
      <c r="K23" s="115">
        <f>E23/(J23/100)</f>
        <v>105.60381914099845</v>
      </c>
    </row>
    <row r="24" spans="1:11" x14ac:dyDescent="0.25">
      <c r="A24" s="3"/>
      <c r="B24" s="14" t="s">
        <v>13</v>
      </c>
      <c r="C24" s="3"/>
      <c r="D24" s="4">
        <f>SUM(D23)</f>
        <v>1</v>
      </c>
      <c r="E24" s="3"/>
      <c r="F24" s="4">
        <f>SUM(F23)</f>
        <v>800</v>
      </c>
      <c r="G24" s="69"/>
      <c r="H24" s="69"/>
      <c r="I24" s="69"/>
      <c r="J24" s="69"/>
      <c r="K24" s="122"/>
    </row>
    <row r="25" spans="1:11" x14ac:dyDescent="0.25">
      <c r="A25" s="170" t="s">
        <v>380</v>
      </c>
      <c r="B25" s="171"/>
      <c r="C25" s="171"/>
      <c r="D25" s="171"/>
      <c r="E25" s="171"/>
      <c r="F25" s="171"/>
      <c r="G25" s="69"/>
      <c r="H25" s="69"/>
      <c r="I25" s="69"/>
      <c r="J25" s="69"/>
      <c r="K25" s="122"/>
    </row>
    <row r="26" spans="1:11" x14ac:dyDescent="0.25">
      <c r="A26" s="3">
        <v>1</v>
      </c>
      <c r="B26" s="8" t="s">
        <v>244</v>
      </c>
      <c r="C26" s="3" t="s">
        <v>92</v>
      </c>
      <c r="D26" s="3">
        <v>1</v>
      </c>
      <c r="E26" s="3">
        <v>682</v>
      </c>
      <c r="F26" s="3">
        <f>ROUND(D26*E26,0)</f>
        <v>682</v>
      </c>
      <c r="G26" s="69" t="s">
        <v>333</v>
      </c>
      <c r="H26" s="69" t="s">
        <v>86</v>
      </c>
      <c r="I26" s="69" t="s">
        <v>334</v>
      </c>
      <c r="J26" s="108">
        <f>0.85*1137.46</f>
        <v>966.84100000000001</v>
      </c>
      <c r="K26" s="115">
        <f>E26/(J26/100)</f>
        <v>70.539002793634111</v>
      </c>
    </row>
    <row r="27" spans="1:11" x14ac:dyDescent="0.25">
      <c r="A27" s="41"/>
      <c r="B27" s="14" t="s">
        <v>13</v>
      </c>
      <c r="C27" s="3"/>
      <c r="D27" s="42">
        <f>SUM(D26)</f>
        <v>1</v>
      </c>
      <c r="E27" s="42"/>
      <c r="F27" s="42">
        <f>SUM(F26)</f>
        <v>682</v>
      </c>
      <c r="G27" s="69"/>
      <c r="H27" s="69"/>
      <c r="I27" s="69"/>
      <c r="J27" s="69"/>
      <c r="K27" s="122"/>
    </row>
    <row r="28" spans="1:11" x14ac:dyDescent="0.25">
      <c r="A28" s="170" t="s">
        <v>265</v>
      </c>
      <c r="B28" s="171"/>
      <c r="C28" s="171"/>
      <c r="D28" s="171"/>
      <c r="E28" s="171"/>
      <c r="F28" s="171"/>
      <c r="G28" s="69"/>
      <c r="H28" s="69"/>
      <c r="I28" s="69"/>
      <c r="J28" s="69"/>
      <c r="K28" s="122"/>
    </row>
    <row r="29" spans="1:11" ht="16.5" thickBot="1" x14ac:dyDescent="0.3">
      <c r="A29" s="3">
        <v>1</v>
      </c>
      <c r="B29" s="8" t="s">
        <v>152</v>
      </c>
      <c r="C29" s="3" t="s">
        <v>24</v>
      </c>
      <c r="D29" s="3">
        <v>1</v>
      </c>
      <c r="E29" s="3">
        <v>890</v>
      </c>
      <c r="F29" s="3">
        <f t="shared" ref="F29:F37" si="5">ROUND(D29*E29,0)</f>
        <v>890</v>
      </c>
      <c r="G29" s="69" t="s">
        <v>310</v>
      </c>
      <c r="H29" s="69" t="s">
        <v>208</v>
      </c>
      <c r="I29" s="69" t="s">
        <v>334</v>
      </c>
      <c r="J29" s="109">
        <f>0.85*1137.46</f>
        <v>966.84100000000001</v>
      </c>
      <c r="K29" s="115">
        <f t="shared" ref="K29:K37" si="6">E29/(J29/100)</f>
        <v>92.052364349463872</v>
      </c>
    </row>
    <row r="30" spans="1:11" x14ac:dyDescent="0.25">
      <c r="A30" s="3">
        <v>2</v>
      </c>
      <c r="B30" s="8" t="s">
        <v>122</v>
      </c>
      <c r="C30" s="3" t="s">
        <v>123</v>
      </c>
      <c r="D30" s="3">
        <v>0.2</v>
      </c>
      <c r="E30" s="67">
        <v>620</v>
      </c>
      <c r="F30" s="27">
        <f>ROUND(D30*E30,0)</f>
        <v>124</v>
      </c>
      <c r="G30" s="69" t="s">
        <v>310</v>
      </c>
      <c r="H30" s="69" t="s">
        <v>68</v>
      </c>
      <c r="I30" s="69" t="s">
        <v>328</v>
      </c>
      <c r="J30" s="108">
        <f t="shared" ref="J30:J37" si="7">0.666*1137.46</f>
        <v>757.54836000000012</v>
      </c>
      <c r="K30" s="115">
        <f t="shared" si="6"/>
        <v>81.842959834273799</v>
      </c>
    </row>
    <row r="31" spans="1:11" x14ac:dyDescent="0.25">
      <c r="A31" s="3">
        <v>3</v>
      </c>
      <c r="B31" s="8" t="s">
        <v>160</v>
      </c>
      <c r="C31" s="3" t="s">
        <v>161</v>
      </c>
      <c r="D31" s="3">
        <v>0.5</v>
      </c>
      <c r="E31" s="67">
        <v>620</v>
      </c>
      <c r="F31" s="27">
        <f>ROUND(D31*E31,0)</f>
        <v>310</v>
      </c>
      <c r="G31" s="69" t="s">
        <v>310</v>
      </c>
      <c r="H31" s="69" t="s">
        <v>68</v>
      </c>
      <c r="I31" s="69" t="s">
        <v>328</v>
      </c>
      <c r="J31" s="108">
        <f t="shared" si="7"/>
        <v>757.54836000000012</v>
      </c>
      <c r="K31" s="115">
        <f t="shared" si="6"/>
        <v>81.842959834273799</v>
      </c>
    </row>
    <row r="32" spans="1:11" x14ac:dyDescent="0.25">
      <c r="A32" s="3">
        <v>4</v>
      </c>
      <c r="B32" s="8" t="s">
        <v>162</v>
      </c>
      <c r="C32" s="3" t="s">
        <v>121</v>
      </c>
      <c r="D32" s="3">
        <v>0.3</v>
      </c>
      <c r="E32" s="67">
        <v>620</v>
      </c>
      <c r="F32" s="27">
        <f>ROUND(D32*E32,0)</f>
        <v>186</v>
      </c>
      <c r="G32" s="69" t="s">
        <v>310</v>
      </c>
      <c r="H32" s="69" t="s">
        <v>68</v>
      </c>
      <c r="I32" s="69" t="s">
        <v>328</v>
      </c>
      <c r="J32" s="108">
        <f t="shared" si="7"/>
        <v>757.54836000000012</v>
      </c>
      <c r="K32" s="115">
        <f t="shared" si="6"/>
        <v>81.842959834273799</v>
      </c>
    </row>
    <row r="33" spans="1:12" x14ac:dyDescent="0.25">
      <c r="A33" s="3">
        <v>5</v>
      </c>
      <c r="B33" s="8" t="s">
        <v>163</v>
      </c>
      <c r="C33" s="3" t="s">
        <v>121</v>
      </c>
      <c r="D33" s="3">
        <v>0.3</v>
      </c>
      <c r="E33" s="67">
        <v>620</v>
      </c>
      <c r="F33" s="27">
        <f>ROUND(D33*E33,0)</f>
        <v>186</v>
      </c>
      <c r="G33" s="69" t="s">
        <v>310</v>
      </c>
      <c r="H33" s="69" t="s">
        <v>68</v>
      </c>
      <c r="I33" s="69" t="s">
        <v>328</v>
      </c>
      <c r="J33" s="108">
        <f t="shared" si="7"/>
        <v>757.54836000000012</v>
      </c>
      <c r="K33" s="115">
        <f t="shared" si="6"/>
        <v>81.842959834273799</v>
      </c>
    </row>
    <row r="34" spans="1:12" x14ac:dyDescent="0.25">
      <c r="A34" s="3">
        <v>6</v>
      </c>
      <c r="B34" s="8" t="s">
        <v>158</v>
      </c>
      <c r="C34" s="3" t="s">
        <v>100</v>
      </c>
      <c r="D34" s="3">
        <v>0.3</v>
      </c>
      <c r="E34" s="67">
        <v>620</v>
      </c>
      <c r="F34" s="27">
        <f t="shared" si="5"/>
        <v>186</v>
      </c>
      <c r="G34" s="69" t="s">
        <v>310</v>
      </c>
      <c r="H34" s="69" t="s">
        <v>68</v>
      </c>
      <c r="I34" s="69" t="s">
        <v>328</v>
      </c>
      <c r="J34" s="108">
        <f t="shared" si="7"/>
        <v>757.54836000000012</v>
      </c>
      <c r="K34" s="115">
        <f t="shared" si="6"/>
        <v>81.842959834273799</v>
      </c>
    </row>
    <row r="35" spans="1:12" x14ac:dyDescent="0.25">
      <c r="A35" s="3">
        <v>7</v>
      </c>
      <c r="B35" s="8" t="s">
        <v>159</v>
      </c>
      <c r="C35" s="3" t="s">
        <v>100</v>
      </c>
      <c r="D35" s="3">
        <v>0.3</v>
      </c>
      <c r="E35" s="67">
        <v>620</v>
      </c>
      <c r="F35" s="27">
        <f t="shared" si="5"/>
        <v>186</v>
      </c>
      <c r="G35" s="69" t="s">
        <v>310</v>
      </c>
      <c r="H35" s="69" t="s">
        <v>68</v>
      </c>
      <c r="I35" s="69" t="s">
        <v>328</v>
      </c>
      <c r="J35" s="108">
        <f t="shared" si="7"/>
        <v>757.54836000000012</v>
      </c>
      <c r="K35" s="115">
        <f t="shared" si="6"/>
        <v>81.842959834273799</v>
      </c>
    </row>
    <row r="36" spans="1:12" x14ac:dyDescent="0.25">
      <c r="A36" s="3">
        <v>8</v>
      </c>
      <c r="B36" s="8" t="s">
        <v>164</v>
      </c>
      <c r="C36" s="3" t="s">
        <v>27</v>
      </c>
      <c r="D36" s="3">
        <v>0.2</v>
      </c>
      <c r="E36" s="67">
        <v>620</v>
      </c>
      <c r="F36" s="27">
        <f>ROUND(D36*E36,0)</f>
        <v>124</v>
      </c>
      <c r="G36" s="69" t="s">
        <v>310</v>
      </c>
      <c r="H36" s="69" t="s">
        <v>68</v>
      </c>
      <c r="I36" s="69" t="s">
        <v>328</v>
      </c>
      <c r="J36" s="108">
        <f t="shared" si="7"/>
        <v>757.54836000000012</v>
      </c>
      <c r="K36" s="115">
        <f t="shared" si="6"/>
        <v>81.842959834273799</v>
      </c>
    </row>
    <row r="37" spans="1:12" x14ac:dyDescent="0.25">
      <c r="A37" s="3">
        <v>9</v>
      </c>
      <c r="B37" s="8" t="s">
        <v>94</v>
      </c>
      <c r="C37" s="3" t="s">
        <v>95</v>
      </c>
      <c r="D37" s="3">
        <v>0.3</v>
      </c>
      <c r="E37" s="67">
        <v>620</v>
      </c>
      <c r="F37" s="27">
        <f t="shared" si="5"/>
        <v>186</v>
      </c>
      <c r="G37" s="69" t="s">
        <v>310</v>
      </c>
      <c r="H37" s="69" t="s">
        <v>68</v>
      </c>
      <c r="I37" s="69" t="s">
        <v>328</v>
      </c>
      <c r="J37" s="108">
        <f t="shared" si="7"/>
        <v>757.54836000000012</v>
      </c>
      <c r="K37" s="115">
        <f t="shared" si="6"/>
        <v>81.842959834273799</v>
      </c>
    </row>
    <row r="38" spans="1:12" x14ac:dyDescent="0.25">
      <c r="A38" s="3"/>
      <c r="B38" s="14" t="s">
        <v>13</v>
      </c>
      <c r="C38" s="3"/>
      <c r="D38" s="4">
        <f>SUM(D29:D37)</f>
        <v>3.3999999999999995</v>
      </c>
      <c r="E38" s="4"/>
      <c r="F38" s="4">
        <f>SUM(F29:F37)</f>
        <v>2378</v>
      </c>
      <c r="G38" s="69"/>
      <c r="H38" s="69"/>
      <c r="I38" s="69"/>
      <c r="J38" s="69"/>
      <c r="K38" s="122"/>
    </row>
    <row r="39" spans="1:12" x14ac:dyDescent="0.25">
      <c r="A39" s="164" t="s">
        <v>267</v>
      </c>
      <c r="B39" s="165"/>
      <c r="C39" s="165"/>
      <c r="D39" s="165"/>
      <c r="E39" s="165"/>
      <c r="F39" s="165"/>
      <c r="G39" s="69"/>
      <c r="H39" s="69"/>
      <c r="I39" s="69"/>
      <c r="J39" s="69"/>
      <c r="K39" s="122"/>
    </row>
    <row r="40" spans="1:12" x14ac:dyDescent="0.25">
      <c r="A40" s="27">
        <v>1</v>
      </c>
      <c r="B40" s="8" t="s">
        <v>16</v>
      </c>
      <c r="C40" s="3" t="s">
        <v>6</v>
      </c>
      <c r="D40" s="3">
        <v>0.8</v>
      </c>
      <c r="E40" s="67">
        <v>620</v>
      </c>
      <c r="F40" s="27">
        <f>ROUND(D40*E40,0)</f>
        <v>496</v>
      </c>
      <c r="G40" s="95" t="s">
        <v>327</v>
      </c>
      <c r="H40" s="9" t="s">
        <v>62</v>
      </c>
      <c r="I40" s="9" t="s">
        <v>332</v>
      </c>
      <c r="J40" s="130">
        <f>0.796*1137.46</f>
        <v>905.41816000000006</v>
      </c>
      <c r="K40" s="115">
        <f>E40/(J40/100)</f>
        <v>68.476647298525577</v>
      </c>
    </row>
    <row r="41" spans="1:12" ht="16.5" thickBot="1" x14ac:dyDescent="0.3">
      <c r="A41" s="27">
        <v>2</v>
      </c>
      <c r="B41" s="8" t="s">
        <v>38</v>
      </c>
      <c r="C41" s="3" t="s">
        <v>39</v>
      </c>
      <c r="D41" s="3">
        <v>0.55000000000000004</v>
      </c>
      <c r="E41" s="67">
        <v>620</v>
      </c>
      <c r="F41" s="27">
        <f>ROUND(D41*E41,0)</f>
        <v>341</v>
      </c>
      <c r="G41" s="69" t="s">
        <v>337</v>
      </c>
      <c r="H41" s="69" t="s">
        <v>67</v>
      </c>
      <c r="I41" s="69" t="s">
        <v>332</v>
      </c>
      <c r="J41" s="109">
        <f>0.796*1137.46</f>
        <v>905.41816000000006</v>
      </c>
      <c r="K41" s="115">
        <f>E41/(J41/100)</f>
        <v>68.476647298525577</v>
      </c>
    </row>
    <row r="42" spans="1:12" ht="16.5" thickBot="1" x14ac:dyDescent="0.3">
      <c r="A42" s="27">
        <v>3</v>
      </c>
      <c r="B42" s="87" t="s">
        <v>14</v>
      </c>
      <c r="C42" s="3" t="s">
        <v>15</v>
      </c>
      <c r="D42" s="3">
        <v>0.2</v>
      </c>
      <c r="E42" s="67">
        <v>620</v>
      </c>
      <c r="F42" s="27">
        <f>ROUND(D42*E42,0)</f>
        <v>124</v>
      </c>
      <c r="G42" s="69" t="s">
        <v>330</v>
      </c>
      <c r="H42" s="69" t="s">
        <v>208</v>
      </c>
      <c r="I42" s="100" t="s">
        <v>141</v>
      </c>
      <c r="J42" s="109">
        <f>0.582*1137.46</f>
        <v>662.00171999999998</v>
      </c>
      <c r="K42" s="115">
        <f>E42/(J42/100)</f>
        <v>93.655345789736018</v>
      </c>
      <c r="L42" s="99"/>
    </row>
    <row r="43" spans="1:12" ht="16.5" thickBot="1" x14ac:dyDescent="0.3">
      <c r="A43" s="27">
        <v>4</v>
      </c>
      <c r="B43" s="8" t="s">
        <v>156</v>
      </c>
      <c r="C43" s="3" t="s">
        <v>18</v>
      </c>
      <c r="D43" s="3">
        <v>1</v>
      </c>
      <c r="E43" s="67">
        <v>620</v>
      </c>
      <c r="F43" s="27">
        <f>ROUND(D43*E43,0)</f>
        <v>620</v>
      </c>
      <c r="G43" s="67" t="s">
        <v>330</v>
      </c>
      <c r="H43" s="67" t="s">
        <v>64</v>
      </c>
      <c r="I43" s="67" t="s">
        <v>63</v>
      </c>
      <c r="J43" s="109">
        <f>0.57*1137.46</f>
        <v>648.35219999999993</v>
      </c>
      <c r="K43" s="115">
        <f>F43/D43/(J43/100)</f>
        <v>95.627037280046267</v>
      </c>
    </row>
    <row r="44" spans="1:12" ht="16.5" thickBot="1" x14ac:dyDescent="0.3">
      <c r="A44" s="27">
        <v>5</v>
      </c>
      <c r="B44" s="33" t="s">
        <v>19</v>
      </c>
      <c r="C44" s="34" t="s">
        <v>20</v>
      </c>
      <c r="D44" s="3">
        <v>1</v>
      </c>
      <c r="E44" s="67">
        <v>620</v>
      </c>
      <c r="F44" s="27">
        <f>ROUND(D44*E44,0)</f>
        <v>620</v>
      </c>
      <c r="G44" s="67" t="s">
        <v>330</v>
      </c>
      <c r="H44" s="67" t="s">
        <v>62</v>
      </c>
      <c r="I44" s="67" t="s">
        <v>309</v>
      </c>
      <c r="J44" s="109">
        <f>0.513*1137.46</f>
        <v>583.51697999999999</v>
      </c>
      <c r="K44" s="115">
        <f>E44/(J44/100)</f>
        <v>106.25226364449583</v>
      </c>
    </row>
    <row r="45" spans="1:12" x14ac:dyDescent="0.25">
      <c r="A45" s="27"/>
      <c r="B45" s="14" t="s">
        <v>13</v>
      </c>
      <c r="C45" s="3"/>
      <c r="D45" s="4">
        <f>SUM(D40:D44)</f>
        <v>3.55</v>
      </c>
      <c r="E45" s="4"/>
      <c r="F45" s="4">
        <f>SUM(F40:F44)</f>
        <v>2201</v>
      </c>
      <c r="G45" s="69"/>
      <c r="H45" s="69"/>
      <c r="I45" s="69"/>
      <c r="J45" s="69"/>
      <c r="K45" s="122"/>
    </row>
    <row r="46" spans="1:12" x14ac:dyDescent="0.25">
      <c r="A46" s="164" t="s">
        <v>281</v>
      </c>
      <c r="B46" s="165"/>
      <c r="C46" s="165"/>
      <c r="D46" s="165"/>
      <c r="E46" s="165"/>
      <c r="F46" s="165"/>
      <c r="G46" s="69"/>
      <c r="H46" s="69"/>
      <c r="I46" s="69"/>
      <c r="J46" s="69"/>
      <c r="K46" s="122"/>
    </row>
    <row r="47" spans="1:12" ht="16.5" thickBot="1" x14ac:dyDescent="0.3">
      <c r="A47" s="27">
        <v>1</v>
      </c>
      <c r="B47" s="8" t="s">
        <v>22</v>
      </c>
      <c r="C47" s="3" t="s">
        <v>23</v>
      </c>
      <c r="D47" s="3">
        <v>4</v>
      </c>
      <c r="E47" s="67">
        <v>620</v>
      </c>
      <c r="F47" s="27">
        <f>ROUND(D47*E47,0)</f>
        <v>2480</v>
      </c>
      <c r="G47" s="67" t="s">
        <v>69</v>
      </c>
      <c r="H47" s="67" t="s">
        <v>338</v>
      </c>
      <c r="I47" s="67" t="s">
        <v>141</v>
      </c>
      <c r="J47" s="109">
        <f>0.582*1137.46</f>
        <v>662.00171999999998</v>
      </c>
      <c r="K47" s="115">
        <f>E47/(J47/100)</f>
        <v>93.655345789736018</v>
      </c>
    </row>
    <row r="48" spans="1:12" ht="55.5" customHeight="1" thickBot="1" x14ac:dyDescent="0.3">
      <c r="A48" s="27">
        <v>2</v>
      </c>
      <c r="B48" s="8" t="s">
        <v>54</v>
      </c>
      <c r="C48" s="3" t="s">
        <v>55</v>
      </c>
      <c r="D48" s="3">
        <v>0.5</v>
      </c>
      <c r="E48" s="9" t="s">
        <v>400</v>
      </c>
      <c r="F48" s="3">
        <f>D48*620</f>
        <v>310</v>
      </c>
      <c r="G48" s="67" t="s">
        <v>69</v>
      </c>
      <c r="H48" s="67" t="s">
        <v>338</v>
      </c>
      <c r="I48" s="67" t="s">
        <v>141</v>
      </c>
      <c r="J48" s="109">
        <f>0.582*1137.46</f>
        <v>662.00171999999998</v>
      </c>
      <c r="K48" s="115">
        <f>F48/D48/(J48/100)</f>
        <v>93.655345789736018</v>
      </c>
    </row>
    <row r="49" spans="1:11" ht="16.5" thickBot="1" x14ac:dyDescent="0.3">
      <c r="A49" s="27">
        <v>3</v>
      </c>
      <c r="B49" s="8" t="s">
        <v>14</v>
      </c>
      <c r="C49" s="3" t="s">
        <v>15</v>
      </c>
      <c r="D49" s="3">
        <v>1</v>
      </c>
      <c r="E49" s="67">
        <v>620</v>
      </c>
      <c r="F49" s="27">
        <f>ROUND(D49*E49,0)</f>
        <v>620</v>
      </c>
      <c r="G49" s="69" t="s">
        <v>330</v>
      </c>
      <c r="H49" s="69" t="s">
        <v>208</v>
      </c>
      <c r="I49" s="100" t="s">
        <v>141</v>
      </c>
      <c r="J49" s="109">
        <f>0.582*1137.46</f>
        <v>662.00171999999998</v>
      </c>
      <c r="K49" s="115">
        <f>E49/(J49/100)</f>
        <v>93.655345789736018</v>
      </c>
    </row>
    <row r="50" spans="1:11" ht="16.5" thickBot="1" x14ac:dyDescent="0.3">
      <c r="A50" s="27">
        <v>4</v>
      </c>
      <c r="B50" s="8" t="s">
        <v>17</v>
      </c>
      <c r="C50" s="3" t="s">
        <v>18</v>
      </c>
      <c r="D50" s="3">
        <v>1</v>
      </c>
      <c r="E50" s="67">
        <v>620</v>
      </c>
      <c r="F50" s="27">
        <f>ROUND(D50*E50,0)</f>
        <v>620</v>
      </c>
      <c r="G50" s="67" t="s">
        <v>330</v>
      </c>
      <c r="H50" s="67" t="s">
        <v>64</v>
      </c>
      <c r="I50" s="67" t="s">
        <v>63</v>
      </c>
      <c r="J50" s="109">
        <f>0.57*1137.46</f>
        <v>648.35219999999993</v>
      </c>
      <c r="K50" s="115">
        <f>F50/D50/(J50/100)</f>
        <v>95.627037280046267</v>
      </c>
    </row>
    <row r="51" spans="1:11" x14ac:dyDescent="0.25">
      <c r="A51" s="41"/>
      <c r="B51" s="14" t="s">
        <v>13</v>
      </c>
      <c r="C51" s="3"/>
      <c r="D51" s="4">
        <f>SUM(D47:D50)</f>
        <v>6.5</v>
      </c>
      <c r="E51" s="4"/>
      <c r="F51" s="4">
        <f>SUM(F47:F50)</f>
        <v>4030</v>
      </c>
      <c r="G51" s="69"/>
      <c r="H51" s="69"/>
      <c r="I51" s="69"/>
      <c r="J51" s="69"/>
      <c r="K51" s="69"/>
    </row>
  </sheetData>
  <mergeCells count="10">
    <mergeCell ref="A2:F2"/>
    <mergeCell ref="A1:H1"/>
    <mergeCell ref="A39:F39"/>
    <mergeCell ref="A46:F46"/>
    <mergeCell ref="A4:F4"/>
    <mergeCell ref="A17:F17"/>
    <mergeCell ref="A28:F28"/>
    <mergeCell ref="A22:F22"/>
    <mergeCell ref="A25:F25"/>
    <mergeCell ref="A7:F7"/>
  </mergeCells>
  <phoneticPr fontId="16" type="noConversion"/>
  <pageMargins left="0.7" right="0.7" top="0.75" bottom="0.75" header="0.3" footer="0.3"/>
  <pageSetup paperSize="9" scale="5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/>
    <pageSetUpPr fitToPage="1"/>
  </sheetPr>
  <dimension ref="A1:K38"/>
  <sheetViews>
    <sheetView zoomScale="90" zoomScaleNormal="90" workbookViewId="0">
      <selection sqref="A1:H1"/>
    </sheetView>
  </sheetViews>
  <sheetFormatPr defaultRowHeight="15.75" x14ac:dyDescent="0.25"/>
  <cols>
    <col min="2" max="2" width="31" customWidth="1"/>
    <col min="3" max="3" width="12.5703125" customWidth="1"/>
    <col min="4" max="4" width="10" customWidth="1"/>
    <col min="5" max="5" width="13" customWidth="1"/>
    <col min="6" max="6" width="17.42578125" customWidth="1"/>
    <col min="8" max="8" width="11" customWidth="1"/>
    <col min="9" max="9" width="15" customWidth="1"/>
    <col min="10" max="10" width="17.7109375" style="71" customWidth="1"/>
    <col min="11" max="11" width="12.140625" style="71" customWidth="1"/>
    <col min="12" max="12" width="16.7109375" customWidth="1"/>
  </cols>
  <sheetData>
    <row r="1" spans="1:11" s="73" customFormat="1" ht="15.75" customHeight="1" x14ac:dyDescent="0.25">
      <c r="A1" s="148" t="s">
        <v>413</v>
      </c>
      <c r="B1" s="148"/>
      <c r="C1" s="148"/>
      <c r="D1" s="148"/>
      <c r="E1" s="148"/>
      <c r="F1" s="148"/>
      <c r="G1" s="148"/>
      <c r="H1" s="148"/>
      <c r="J1" s="99"/>
      <c r="K1" s="99"/>
    </row>
    <row r="2" spans="1:11" ht="36" customHeight="1" x14ac:dyDescent="0.25">
      <c r="A2" s="146" t="s">
        <v>355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63" t="s">
        <v>107</v>
      </c>
      <c r="B4" s="163"/>
      <c r="C4" s="163"/>
      <c r="D4" s="163"/>
      <c r="E4" s="163"/>
      <c r="F4" s="163"/>
      <c r="G4" s="19"/>
      <c r="H4" s="19"/>
      <c r="I4" s="19"/>
      <c r="J4" s="131"/>
      <c r="K4" s="131"/>
    </row>
    <row r="5" spans="1:11" x14ac:dyDescent="0.25">
      <c r="A5" s="3">
        <v>1</v>
      </c>
      <c r="B5" s="15" t="s">
        <v>5</v>
      </c>
      <c r="C5" s="3">
        <v>334104</v>
      </c>
      <c r="D5" s="3">
        <v>1</v>
      </c>
      <c r="E5" s="3">
        <v>859</v>
      </c>
      <c r="F5" s="3">
        <f>ROUND(D5*E5,0)</f>
        <v>859</v>
      </c>
      <c r="G5" s="95" t="s">
        <v>327</v>
      </c>
      <c r="H5" s="9" t="s">
        <v>62</v>
      </c>
      <c r="I5" s="9" t="s">
        <v>332</v>
      </c>
      <c r="J5" s="130">
        <f>0.796*1137.46</f>
        <v>905.41816000000006</v>
      </c>
      <c r="K5" s="115">
        <f>E5/(J5/100)</f>
        <v>94.873290370053994</v>
      </c>
    </row>
    <row r="6" spans="1:11" x14ac:dyDescent="0.25">
      <c r="A6" s="2"/>
      <c r="B6" s="20" t="s">
        <v>13</v>
      </c>
      <c r="C6" s="3"/>
      <c r="D6" s="4">
        <f>SUM(D5)</f>
        <v>1</v>
      </c>
      <c r="E6" s="4"/>
      <c r="F6" s="4">
        <f>SUM(F5)</f>
        <v>859</v>
      </c>
      <c r="G6" s="19"/>
      <c r="H6" s="19"/>
      <c r="I6" s="19"/>
      <c r="J6" s="131"/>
      <c r="K6" s="132"/>
    </row>
    <row r="7" spans="1:11" ht="15.75" customHeight="1" x14ac:dyDescent="0.25">
      <c r="A7" s="147" t="s">
        <v>29</v>
      </c>
      <c r="B7" s="147"/>
      <c r="C7" s="147"/>
      <c r="D7" s="147"/>
      <c r="E7" s="147"/>
      <c r="F7" s="147"/>
      <c r="G7" s="19"/>
      <c r="H7" s="19"/>
      <c r="I7" s="19"/>
      <c r="J7" s="131"/>
      <c r="K7" s="132"/>
    </row>
    <row r="8" spans="1:11" ht="16.5" thickBot="1" x14ac:dyDescent="0.3">
      <c r="A8" s="3">
        <v>1</v>
      </c>
      <c r="B8" s="15" t="s">
        <v>71</v>
      </c>
      <c r="C8" s="3" t="s">
        <v>72</v>
      </c>
      <c r="D8" s="3">
        <v>1</v>
      </c>
      <c r="E8" s="1">
        <v>1002</v>
      </c>
      <c r="F8" s="3">
        <f t="shared" ref="F8:F9" si="0">ROUND(D8*E8,0)</f>
        <v>1002</v>
      </c>
      <c r="G8" s="69" t="s">
        <v>63</v>
      </c>
      <c r="H8" s="69" t="s">
        <v>208</v>
      </c>
      <c r="I8" s="69" t="s">
        <v>329</v>
      </c>
      <c r="J8" s="109">
        <f>1.017*1137.46</f>
        <v>1156.79682</v>
      </c>
      <c r="K8" s="115">
        <f>E8/(J8/100)</f>
        <v>86.618495372419844</v>
      </c>
    </row>
    <row r="9" spans="1:11" x14ac:dyDescent="0.25">
      <c r="A9" s="3">
        <v>2</v>
      </c>
      <c r="B9" s="15" t="s">
        <v>56</v>
      </c>
      <c r="C9" s="3" t="s">
        <v>57</v>
      </c>
      <c r="D9" s="3">
        <v>1</v>
      </c>
      <c r="E9" s="3">
        <v>690</v>
      </c>
      <c r="F9" s="3">
        <f t="shared" si="0"/>
        <v>690</v>
      </c>
      <c r="G9" s="67" t="s">
        <v>330</v>
      </c>
      <c r="H9" s="67" t="s">
        <v>208</v>
      </c>
      <c r="I9" s="67" t="s">
        <v>141</v>
      </c>
      <c r="J9" s="108">
        <f>0.582*1137.46</f>
        <v>662.00171999999998</v>
      </c>
      <c r="K9" s="115">
        <f>E9/(J9/100)</f>
        <v>104.22933644341589</v>
      </c>
    </row>
    <row r="10" spans="1:11" ht="48" thickBot="1" x14ac:dyDescent="0.3">
      <c r="A10" s="3">
        <v>3</v>
      </c>
      <c r="B10" s="15" t="s">
        <v>74</v>
      </c>
      <c r="C10" s="3" t="s">
        <v>65</v>
      </c>
      <c r="D10" s="3">
        <v>1</v>
      </c>
      <c r="E10" s="9" t="s">
        <v>272</v>
      </c>
      <c r="F10" s="9">
        <v>673</v>
      </c>
      <c r="G10" s="67" t="s">
        <v>330</v>
      </c>
      <c r="H10" s="67" t="s">
        <v>64</v>
      </c>
      <c r="I10" s="67" t="s">
        <v>63</v>
      </c>
      <c r="J10" s="109">
        <f>0.57*1137.46</f>
        <v>648.35219999999993</v>
      </c>
      <c r="K10" s="115">
        <f>F10/D10/(J10/100)</f>
        <v>103.80160659592119</v>
      </c>
    </row>
    <row r="11" spans="1:11" ht="16.5" thickBot="1" x14ac:dyDescent="0.3">
      <c r="A11" s="3">
        <v>4</v>
      </c>
      <c r="B11" s="15" t="s">
        <v>9</v>
      </c>
      <c r="C11" s="3" t="s">
        <v>10</v>
      </c>
      <c r="D11" s="3">
        <v>3.3</v>
      </c>
      <c r="E11" s="9">
        <v>620</v>
      </c>
      <c r="F11" s="3">
        <f>ROUND(D11*E11,0)</f>
        <v>2046</v>
      </c>
      <c r="G11" s="67" t="s">
        <v>330</v>
      </c>
      <c r="H11" s="67" t="s">
        <v>67</v>
      </c>
      <c r="I11" s="67" t="s">
        <v>60</v>
      </c>
      <c r="J11" s="109">
        <f>0.513*1137.46</f>
        <v>583.51697999999999</v>
      </c>
      <c r="K11" s="115">
        <f>E11/(J11/100)</f>
        <v>106.25226364449583</v>
      </c>
    </row>
    <row r="12" spans="1:11" ht="16.5" thickBot="1" x14ac:dyDescent="0.3">
      <c r="A12" s="3">
        <v>5</v>
      </c>
      <c r="B12" s="15" t="s">
        <v>11</v>
      </c>
      <c r="C12" s="3" t="s">
        <v>12</v>
      </c>
      <c r="D12" s="3">
        <v>1</v>
      </c>
      <c r="E12" s="9">
        <v>620</v>
      </c>
      <c r="F12" s="3">
        <f>ROUND(D12*E12,0)</f>
        <v>620</v>
      </c>
      <c r="G12" s="67" t="s">
        <v>330</v>
      </c>
      <c r="H12" s="67" t="s">
        <v>67</v>
      </c>
      <c r="I12" s="67" t="s">
        <v>60</v>
      </c>
      <c r="J12" s="109">
        <f>0.513*1137.46</f>
        <v>583.51697999999999</v>
      </c>
      <c r="K12" s="115">
        <f>E12/(J12/100)</f>
        <v>106.25226364449583</v>
      </c>
    </row>
    <row r="13" spans="1:11" x14ac:dyDescent="0.25">
      <c r="A13" s="2"/>
      <c r="B13" s="20" t="s">
        <v>13</v>
      </c>
      <c r="C13" s="4"/>
      <c r="D13" s="4">
        <f>SUM(D8:D12)</f>
        <v>7.3</v>
      </c>
      <c r="E13" s="4"/>
      <c r="F13" s="4">
        <f>SUM(F8:F12)</f>
        <v>5031</v>
      </c>
      <c r="G13" s="19"/>
      <c r="H13" s="19"/>
      <c r="I13" s="19"/>
      <c r="J13" s="131"/>
      <c r="K13" s="132"/>
    </row>
    <row r="14" spans="1:11" ht="15.75" customHeight="1" x14ac:dyDescent="0.25">
      <c r="A14" s="147" t="s">
        <v>268</v>
      </c>
      <c r="B14" s="147"/>
      <c r="C14" s="147"/>
      <c r="D14" s="147"/>
      <c r="E14" s="147"/>
      <c r="F14" s="147"/>
      <c r="G14" s="19"/>
      <c r="H14" s="19"/>
      <c r="I14" s="19"/>
      <c r="J14" s="131"/>
      <c r="K14" s="132"/>
    </row>
    <row r="15" spans="1:11" ht="32.25" thickBot="1" x14ac:dyDescent="0.3">
      <c r="A15" s="1">
        <v>1</v>
      </c>
      <c r="B15" s="11" t="s">
        <v>173</v>
      </c>
      <c r="C15" s="3" t="s">
        <v>174</v>
      </c>
      <c r="D15" s="1">
        <v>0.5</v>
      </c>
      <c r="E15" s="1">
        <v>670</v>
      </c>
      <c r="F15" s="1">
        <v>335</v>
      </c>
      <c r="G15" s="69" t="s">
        <v>310</v>
      </c>
      <c r="H15" s="69" t="s">
        <v>180</v>
      </c>
      <c r="I15" s="69" t="s">
        <v>328</v>
      </c>
      <c r="J15" s="109">
        <f>0.666*1137.46</f>
        <v>757.54836000000012</v>
      </c>
      <c r="K15" s="115">
        <f>E15/(J15/100)</f>
        <v>88.443198530586201</v>
      </c>
    </row>
    <row r="16" spans="1:11" ht="31.5" x14ac:dyDescent="0.25">
      <c r="A16" s="3">
        <v>2</v>
      </c>
      <c r="B16" s="15" t="s">
        <v>171</v>
      </c>
      <c r="C16" s="3" t="s">
        <v>96</v>
      </c>
      <c r="D16" s="3">
        <v>0.4</v>
      </c>
      <c r="E16" s="9">
        <v>620</v>
      </c>
      <c r="F16" s="3">
        <f>ROUND(D16*E16,0)</f>
        <v>248</v>
      </c>
      <c r="G16" s="69" t="s">
        <v>310</v>
      </c>
      <c r="H16" s="69" t="s">
        <v>68</v>
      </c>
      <c r="I16" s="69" t="s">
        <v>328</v>
      </c>
      <c r="J16" s="108">
        <f t="shared" ref="J16" si="1">0.666*1137.46</f>
        <v>757.54836000000012</v>
      </c>
      <c r="K16" s="115">
        <f>E16/(J16/100)</f>
        <v>81.842959834273799</v>
      </c>
    </row>
    <row r="17" spans="1:11" x14ac:dyDescent="0.25">
      <c r="A17" s="2"/>
      <c r="B17" s="20" t="s">
        <v>13</v>
      </c>
      <c r="C17" s="4"/>
      <c r="D17" s="4">
        <f>SUM(D15:D16)</f>
        <v>0.9</v>
      </c>
      <c r="E17" s="4"/>
      <c r="F17" s="4">
        <f>SUM(F15:F16)</f>
        <v>583</v>
      </c>
      <c r="G17" s="19"/>
      <c r="H17" s="19"/>
      <c r="I17" s="19"/>
      <c r="J17" s="131"/>
      <c r="K17" s="115"/>
    </row>
    <row r="18" spans="1:11" ht="15.75" customHeight="1" x14ac:dyDescent="0.25">
      <c r="A18" s="145" t="s">
        <v>269</v>
      </c>
      <c r="B18" s="145"/>
      <c r="C18" s="145"/>
      <c r="D18" s="145"/>
      <c r="E18" s="145"/>
      <c r="F18" s="145"/>
      <c r="G18" s="19"/>
      <c r="H18" s="19"/>
      <c r="I18" s="19"/>
      <c r="J18" s="131"/>
      <c r="K18" s="115"/>
    </row>
    <row r="19" spans="1:11" ht="16.5" thickBot="1" x14ac:dyDescent="0.3">
      <c r="A19" s="3">
        <v>1</v>
      </c>
      <c r="B19" s="15" t="s">
        <v>172</v>
      </c>
      <c r="C19" s="3" t="s">
        <v>58</v>
      </c>
      <c r="D19" s="3">
        <v>0.5</v>
      </c>
      <c r="E19" s="3">
        <v>911</v>
      </c>
      <c r="F19" s="3">
        <f>ROUND(D19*E19,0)</f>
        <v>456</v>
      </c>
      <c r="G19" s="69" t="s">
        <v>321</v>
      </c>
      <c r="H19" s="69" t="s">
        <v>70</v>
      </c>
      <c r="I19" s="69" t="s">
        <v>332</v>
      </c>
      <c r="J19" s="109">
        <f>0.796*1137.46</f>
        <v>905.41816000000006</v>
      </c>
      <c r="K19" s="115">
        <f>E19/(J19/100)</f>
        <v>100.61649304670452</v>
      </c>
    </row>
    <row r="20" spans="1:11" x14ac:dyDescent="0.25">
      <c r="A20" s="2"/>
      <c r="B20" s="20" t="s">
        <v>13</v>
      </c>
      <c r="C20" s="4"/>
      <c r="D20" s="4">
        <f>SUM(D19:D19)</f>
        <v>0.5</v>
      </c>
      <c r="E20" s="4"/>
      <c r="F20" s="4">
        <f>SUM(F19:F19)</f>
        <v>456</v>
      </c>
      <c r="G20" s="19"/>
      <c r="H20" s="19"/>
      <c r="I20" s="19"/>
      <c r="J20" s="131"/>
      <c r="K20" s="132"/>
    </row>
    <row r="21" spans="1:11" ht="15.75" customHeight="1" x14ac:dyDescent="0.25">
      <c r="A21" s="145" t="s">
        <v>381</v>
      </c>
      <c r="B21" s="145"/>
      <c r="C21" s="145"/>
      <c r="D21" s="145"/>
      <c r="E21" s="145"/>
      <c r="F21" s="145"/>
      <c r="G21" s="19"/>
      <c r="H21" s="19"/>
      <c r="I21" s="19"/>
      <c r="J21" s="131"/>
      <c r="K21" s="132"/>
    </row>
    <row r="22" spans="1:11" x14ac:dyDescent="0.25">
      <c r="A22" s="3">
        <v>1</v>
      </c>
      <c r="B22" s="15" t="s">
        <v>244</v>
      </c>
      <c r="C22" s="3" t="s">
        <v>92</v>
      </c>
      <c r="D22" s="3">
        <v>1</v>
      </c>
      <c r="E22" s="9">
        <v>620</v>
      </c>
      <c r="F22" s="3">
        <f>ROUND(D22*E22,0)</f>
        <v>620</v>
      </c>
      <c r="G22" s="69" t="s">
        <v>333</v>
      </c>
      <c r="H22" s="69" t="s">
        <v>86</v>
      </c>
      <c r="I22" s="69" t="s">
        <v>334</v>
      </c>
      <c r="J22" s="108">
        <f>0.85*1137.46</f>
        <v>966.84100000000001</v>
      </c>
      <c r="K22" s="115">
        <f>E22/(J22/100)</f>
        <v>64.126366176031013</v>
      </c>
    </row>
    <row r="23" spans="1:11" x14ac:dyDescent="0.25">
      <c r="A23" s="2"/>
      <c r="B23" s="20" t="s">
        <v>13</v>
      </c>
      <c r="C23" s="4"/>
      <c r="D23" s="4">
        <f>SUM(D22)</f>
        <v>1</v>
      </c>
      <c r="E23" s="4"/>
      <c r="F23" s="4">
        <f>SUM(F22)</f>
        <v>620</v>
      </c>
      <c r="G23" s="19"/>
      <c r="H23" s="19"/>
      <c r="I23" s="19"/>
      <c r="J23" s="131"/>
      <c r="K23" s="132"/>
    </row>
    <row r="24" spans="1:11" ht="15.75" customHeight="1" x14ac:dyDescent="0.25">
      <c r="A24" s="172" t="s">
        <v>307</v>
      </c>
      <c r="B24" s="172"/>
      <c r="C24" s="172"/>
      <c r="D24" s="172"/>
      <c r="E24" s="172"/>
      <c r="F24" s="172"/>
      <c r="G24" s="19"/>
      <c r="H24" s="19"/>
      <c r="I24" s="19"/>
      <c r="J24" s="131"/>
      <c r="K24" s="132"/>
    </row>
    <row r="25" spans="1:11" ht="16.5" thickBot="1" x14ac:dyDescent="0.3">
      <c r="A25" s="81">
        <v>1</v>
      </c>
      <c r="B25" s="83" t="s">
        <v>104</v>
      </c>
      <c r="C25" s="69" t="s">
        <v>105</v>
      </c>
      <c r="D25" s="81">
        <v>0.5</v>
      </c>
      <c r="E25" s="81">
        <v>650</v>
      </c>
      <c r="F25" s="81">
        <f>D25*E25</f>
        <v>325</v>
      </c>
      <c r="G25" s="69" t="s">
        <v>310</v>
      </c>
      <c r="H25" s="69" t="s">
        <v>180</v>
      </c>
      <c r="I25" s="69" t="s">
        <v>328</v>
      </c>
      <c r="J25" s="109">
        <f>0.666*1137.46</f>
        <v>757.54836000000012</v>
      </c>
      <c r="K25" s="115">
        <f>E25/(J25/100)</f>
        <v>85.803103052061246</v>
      </c>
    </row>
    <row r="26" spans="1:11" x14ac:dyDescent="0.25">
      <c r="A26" s="59"/>
      <c r="B26" s="86" t="s">
        <v>13</v>
      </c>
      <c r="C26" s="26"/>
      <c r="D26" s="26">
        <f>SUM(D25:D25)</f>
        <v>0.5</v>
      </c>
      <c r="E26" s="26"/>
      <c r="F26" s="26">
        <f>SUM(F25:F25)</f>
        <v>325</v>
      </c>
      <c r="G26" s="19"/>
      <c r="H26" s="19"/>
      <c r="I26" s="19"/>
      <c r="J26" s="131"/>
      <c r="K26" s="132"/>
    </row>
    <row r="27" spans="1:11" hidden="1" x14ac:dyDescent="0.25">
      <c r="A27" s="19"/>
      <c r="B27" s="19"/>
      <c r="C27" s="19"/>
      <c r="D27" s="19"/>
      <c r="E27" s="19"/>
      <c r="F27" s="19" t="e">
        <f>F6+F13+#REF!+F33+#REF!+F38+F23+F17+F20+F26</f>
        <v>#REF!</v>
      </c>
      <c r="G27" s="19"/>
      <c r="H27" s="19"/>
      <c r="I27" s="19"/>
      <c r="J27" s="131"/>
      <c r="K27" s="132"/>
    </row>
    <row r="28" spans="1:11" ht="15.75" customHeight="1" x14ac:dyDescent="0.25">
      <c r="A28" s="163" t="s">
        <v>270</v>
      </c>
      <c r="B28" s="163"/>
      <c r="C28" s="163"/>
      <c r="D28" s="163"/>
      <c r="E28" s="163"/>
      <c r="F28" s="163"/>
      <c r="G28" s="19"/>
      <c r="H28" s="19"/>
      <c r="I28" s="19"/>
      <c r="J28" s="131"/>
      <c r="K28" s="132"/>
    </row>
    <row r="29" spans="1:11" x14ac:dyDescent="0.25">
      <c r="A29" s="9">
        <v>1</v>
      </c>
      <c r="B29" s="80" t="s">
        <v>16</v>
      </c>
      <c r="C29" s="9" t="s">
        <v>6</v>
      </c>
      <c r="D29" s="9">
        <v>0.3</v>
      </c>
      <c r="E29" s="9">
        <v>620</v>
      </c>
      <c r="F29" s="9">
        <f>ROUND(D29*E29,0)</f>
        <v>186</v>
      </c>
      <c r="G29" s="95" t="s">
        <v>327</v>
      </c>
      <c r="H29" s="9" t="s">
        <v>62</v>
      </c>
      <c r="I29" s="9" t="s">
        <v>332</v>
      </c>
      <c r="J29" s="130">
        <f>0.796*1137.46</f>
        <v>905.41816000000006</v>
      </c>
      <c r="K29" s="115">
        <f>E29/(J29/100)</f>
        <v>68.476647298525577</v>
      </c>
    </row>
    <row r="30" spans="1:11" ht="16.5" thickBot="1" x14ac:dyDescent="0.3">
      <c r="A30" s="9">
        <v>2</v>
      </c>
      <c r="B30" s="80" t="s">
        <v>38</v>
      </c>
      <c r="C30" s="9" t="s">
        <v>39</v>
      </c>
      <c r="D30" s="9">
        <v>0.2</v>
      </c>
      <c r="E30" s="9">
        <v>620</v>
      </c>
      <c r="F30" s="9">
        <f>ROUND(D30*E30,0)</f>
        <v>124</v>
      </c>
      <c r="G30" s="69" t="s">
        <v>337</v>
      </c>
      <c r="H30" s="69" t="s">
        <v>67</v>
      </c>
      <c r="I30" s="69" t="s">
        <v>332</v>
      </c>
      <c r="J30" s="109">
        <f>0.796*1137.46</f>
        <v>905.41816000000006</v>
      </c>
      <c r="K30" s="115">
        <f>E30/(J30/100)</f>
        <v>68.476647298525577</v>
      </c>
    </row>
    <row r="31" spans="1:11" ht="16.5" thickBot="1" x14ac:dyDescent="0.3">
      <c r="A31" s="3">
        <v>3</v>
      </c>
      <c r="B31" s="15" t="s">
        <v>14</v>
      </c>
      <c r="C31" s="3" t="s">
        <v>15</v>
      </c>
      <c r="D31" s="3">
        <v>1</v>
      </c>
      <c r="E31" s="9">
        <v>620</v>
      </c>
      <c r="F31" s="3">
        <f>ROUND(D31*E31,0)</f>
        <v>620</v>
      </c>
      <c r="G31" s="69" t="s">
        <v>330</v>
      </c>
      <c r="H31" s="69" t="s">
        <v>208</v>
      </c>
      <c r="I31" s="100" t="s">
        <v>141</v>
      </c>
      <c r="J31" s="109">
        <f>0.582*1137.46</f>
        <v>662.00171999999998</v>
      </c>
      <c r="K31" s="115">
        <f>E31/(J31/100)</f>
        <v>93.655345789736018</v>
      </c>
    </row>
    <row r="32" spans="1:11" ht="16.5" thickBot="1" x14ac:dyDescent="0.3">
      <c r="A32" s="3">
        <v>4</v>
      </c>
      <c r="B32" s="15" t="s">
        <v>168</v>
      </c>
      <c r="C32" s="3" t="s">
        <v>157</v>
      </c>
      <c r="D32" s="3">
        <v>0.5</v>
      </c>
      <c r="E32" s="9">
        <v>620</v>
      </c>
      <c r="F32" s="3">
        <f>ROUND(D32*E32,0)</f>
        <v>310</v>
      </c>
      <c r="G32" s="69" t="s">
        <v>330</v>
      </c>
      <c r="H32" s="69" t="s">
        <v>67</v>
      </c>
      <c r="I32" s="69" t="s">
        <v>60</v>
      </c>
      <c r="J32" s="109">
        <f>0.513*1137.46</f>
        <v>583.51697999999999</v>
      </c>
      <c r="K32" s="115">
        <f>E32/(J32/100)</f>
        <v>106.25226364449583</v>
      </c>
    </row>
    <row r="33" spans="1:11" x14ac:dyDescent="0.25">
      <c r="A33" s="2"/>
      <c r="B33" s="14" t="s">
        <v>13</v>
      </c>
      <c r="C33" s="4"/>
      <c r="D33" s="4">
        <f>SUM(D29:D32)</f>
        <v>2</v>
      </c>
      <c r="E33" s="4"/>
      <c r="F33" s="4">
        <f>SUM(F29:F32)</f>
        <v>1240</v>
      </c>
      <c r="G33" s="19"/>
      <c r="H33" s="19"/>
      <c r="I33" s="19"/>
      <c r="J33" s="131"/>
      <c r="K33" s="132"/>
    </row>
    <row r="34" spans="1:11" ht="15.75" customHeight="1" x14ac:dyDescent="0.25">
      <c r="A34" s="147" t="s">
        <v>169</v>
      </c>
      <c r="B34" s="147"/>
      <c r="C34" s="147"/>
      <c r="D34" s="147"/>
      <c r="E34" s="147"/>
      <c r="F34" s="147"/>
      <c r="G34" s="19"/>
      <c r="H34" s="19"/>
      <c r="I34" s="19"/>
      <c r="J34" s="131"/>
      <c r="K34" s="132"/>
    </row>
    <row r="35" spans="1:11" ht="16.5" thickBot="1" x14ac:dyDescent="0.3">
      <c r="A35" s="3">
        <v>1</v>
      </c>
      <c r="B35" s="15" t="s">
        <v>170</v>
      </c>
      <c r="C35" s="3" t="s">
        <v>23</v>
      </c>
      <c r="D35" s="3">
        <v>1</v>
      </c>
      <c r="E35" s="9">
        <v>620</v>
      </c>
      <c r="F35" s="3">
        <f>ROUND(D35*E35,0)</f>
        <v>620</v>
      </c>
      <c r="G35" s="67" t="s">
        <v>69</v>
      </c>
      <c r="H35" s="67" t="s">
        <v>338</v>
      </c>
      <c r="I35" s="67" t="s">
        <v>141</v>
      </c>
      <c r="J35" s="109">
        <f>0.582*1137.46</f>
        <v>662.00171999999998</v>
      </c>
      <c r="K35" s="115">
        <f>E35/(J35/100)</f>
        <v>93.655345789736018</v>
      </c>
    </row>
    <row r="36" spans="1:11" ht="16.5" thickBot="1" x14ac:dyDescent="0.3">
      <c r="A36" s="3">
        <v>2</v>
      </c>
      <c r="B36" s="8" t="s">
        <v>349</v>
      </c>
      <c r="C36" s="12">
        <v>222146</v>
      </c>
      <c r="D36" s="3">
        <v>0.15</v>
      </c>
      <c r="E36" s="9">
        <v>620</v>
      </c>
      <c r="F36" s="3">
        <f>ROUND(D36*E36,0)</f>
        <v>93</v>
      </c>
      <c r="G36" s="67" t="s">
        <v>318</v>
      </c>
      <c r="H36" s="67" t="s">
        <v>339</v>
      </c>
      <c r="I36" s="67" t="s">
        <v>328</v>
      </c>
      <c r="J36" s="109">
        <f>0.666*1137.46</f>
        <v>757.54836000000012</v>
      </c>
      <c r="K36" s="115">
        <f>E36/(J36/100)</f>
        <v>81.842959834273799</v>
      </c>
    </row>
    <row r="37" spans="1:11" ht="16.5" thickBot="1" x14ac:dyDescent="0.3">
      <c r="A37" s="3">
        <v>3</v>
      </c>
      <c r="B37" s="15" t="s">
        <v>17</v>
      </c>
      <c r="C37" s="3" t="s">
        <v>18</v>
      </c>
      <c r="D37" s="3">
        <v>1</v>
      </c>
      <c r="E37" s="9">
        <v>620</v>
      </c>
      <c r="F37" s="3">
        <f>ROUND(D37*E37,0)</f>
        <v>620</v>
      </c>
      <c r="G37" s="67" t="s">
        <v>330</v>
      </c>
      <c r="H37" s="67" t="s">
        <v>64</v>
      </c>
      <c r="I37" s="67" t="s">
        <v>63</v>
      </c>
      <c r="J37" s="109">
        <f>0.57*1137.46</f>
        <v>648.35219999999993</v>
      </c>
      <c r="K37" s="115">
        <f>F37/D37/(J37/100)</f>
        <v>95.627037280046267</v>
      </c>
    </row>
    <row r="38" spans="1:11" x14ac:dyDescent="0.25">
      <c r="A38" s="2"/>
      <c r="B38" s="14" t="s">
        <v>13</v>
      </c>
      <c r="C38" s="4"/>
      <c r="D38" s="4">
        <f>SUM(D35:D37)</f>
        <v>2.15</v>
      </c>
      <c r="E38" s="4"/>
      <c r="F38" s="4">
        <f>SUM(F35:F37)</f>
        <v>1333</v>
      </c>
      <c r="G38" s="19"/>
      <c r="H38" s="19"/>
      <c r="I38" s="19"/>
      <c r="J38" s="131"/>
      <c r="K38" s="131"/>
    </row>
  </sheetData>
  <mergeCells count="10">
    <mergeCell ref="A2:F2"/>
    <mergeCell ref="A1:H1"/>
    <mergeCell ref="A18:F18"/>
    <mergeCell ref="A24:F24"/>
    <mergeCell ref="A28:F28"/>
    <mergeCell ref="A34:F34"/>
    <mergeCell ref="A4:F4"/>
    <mergeCell ref="A14:F14"/>
    <mergeCell ref="A7:F7"/>
    <mergeCell ref="A21:F21"/>
  </mergeCells>
  <pageMargins left="0.7" right="0.7" top="0.75" bottom="0.75" header="0.3" footer="0.3"/>
  <pageSetup paperSize="9" scale="55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K60"/>
  <sheetViews>
    <sheetView zoomScale="90" zoomScaleNormal="90" workbookViewId="0">
      <selection sqref="A1:H1"/>
    </sheetView>
  </sheetViews>
  <sheetFormatPr defaultColWidth="9.140625" defaultRowHeight="15.75" x14ac:dyDescent="0.25"/>
  <cols>
    <col min="1" max="1" width="9.140625" style="39"/>
    <col min="2" max="2" width="34.85546875" style="39" customWidth="1"/>
    <col min="3" max="3" width="12" style="39" customWidth="1"/>
    <col min="4" max="4" width="9.140625" style="39"/>
    <col min="5" max="5" width="14.140625" style="39" customWidth="1"/>
    <col min="6" max="6" width="12.85546875" style="39" customWidth="1"/>
    <col min="7" max="8" width="9.140625" style="39"/>
    <col min="9" max="9" width="13.140625" style="39" customWidth="1"/>
    <col min="10" max="10" width="17.7109375" style="71" customWidth="1"/>
    <col min="11" max="11" width="13" style="71" customWidth="1"/>
    <col min="12" max="16384" width="9.140625" style="39"/>
  </cols>
  <sheetData>
    <row r="1" spans="1:11" s="76" customFormat="1" ht="15.75" customHeight="1" x14ac:dyDescent="0.25">
      <c r="A1" s="148" t="s">
        <v>414</v>
      </c>
      <c r="B1" s="148"/>
      <c r="C1" s="148"/>
      <c r="D1" s="148"/>
      <c r="E1" s="148"/>
      <c r="F1" s="148"/>
      <c r="G1" s="148"/>
      <c r="H1" s="148"/>
      <c r="J1" s="99"/>
      <c r="K1" s="99"/>
    </row>
    <row r="2" spans="1:11" ht="30" customHeight="1" x14ac:dyDescent="0.25">
      <c r="A2" s="146" t="s">
        <v>356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75" t="s">
        <v>107</v>
      </c>
      <c r="B4" s="176"/>
      <c r="C4" s="176"/>
      <c r="D4" s="176"/>
      <c r="E4" s="176"/>
      <c r="F4" s="176"/>
      <c r="G4" s="77"/>
      <c r="H4" s="77"/>
      <c r="I4" s="77"/>
      <c r="J4" s="131"/>
      <c r="K4" s="131"/>
    </row>
    <row r="5" spans="1:11" ht="33" customHeight="1" x14ac:dyDescent="0.25">
      <c r="A5" s="44">
        <v>1</v>
      </c>
      <c r="B5" s="45" t="s">
        <v>175</v>
      </c>
      <c r="C5" s="44" t="s">
        <v>4</v>
      </c>
      <c r="D5" s="3">
        <v>1</v>
      </c>
      <c r="E5" s="3">
        <v>1590</v>
      </c>
      <c r="F5" s="3">
        <f t="shared" ref="F5:F6" si="0">ROUND(D5*E5,0)</f>
        <v>1590</v>
      </c>
      <c r="G5" s="69" t="s">
        <v>325</v>
      </c>
      <c r="H5" s="69" t="s">
        <v>67</v>
      </c>
      <c r="I5" s="69" t="s">
        <v>326</v>
      </c>
      <c r="J5" s="94">
        <f>1.911*1137.46</f>
        <v>2173.68606</v>
      </c>
      <c r="K5" s="115">
        <f>E5/(J5/100)</f>
        <v>73.147637520387832</v>
      </c>
    </row>
    <row r="6" spans="1:11" x14ac:dyDescent="0.25">
      <c r="A6" s="44">
        <v>2</v>
      </c>
      <c r="B6" s="8" t="s">
        <v>5</v>
      </c>
      <c r="C6" s="44" t="s">
        <v>6</v>
      </c>
      <c r="D6" s="3">
        <v>1</v>
      </c>
      <c r="E6" s="3">
        <v>859</v>
      </c>
      <c r="F6" s="3">
        <f t="shared" si="0"/>
        <v>859</v>
      </c>
      <c r="G6" s="95" t="s">
        <v>327</v>
      </c>
      <c r="H6" s="9" t="s">
        <v>62</v>
      </c>
      <c r="I6" s="9" t="s">
        <v>332</v>
      </c>
      <c r="J6" s="129">
        <f>0.796*1137.46</f>
        <v>905.41816000000006</v>
      </c>
      <c r="K6" s="115">
        <f>E6/(J6/100)</f>
        <v>94.873290370053994</v>
      </c>
    </row>
    <row r="7" spans="1:11" x14ac:dyDescent="0.25">
      <c r="A7" s="45"/>
      <c r="B7" s="46" t="s">
        <v>13</v>
      </c>
      <c r="C7" s="4"/>
      <c r="D7" s="4">
        <f>SUM(D5:D6)</f>
        <v>2</v>
      </c>
      <c r="E7" s="4"/>
      <c r="F7" s="4">
        <f>SUM(F5:F6)</f>
        <v>2449</v>
      </c>
      <c r="G7" s="77"/>
      <c r="H7" s="77"/>
      <c r="I7" s="77"/>
      <c r="J7" s="131"/>
      <c r="K7" s="132"/>
    </row>
    <row r="8" spans="1:11" ht="15.75" customHeight="1" x14ac:dyDescent="0.25">
      <c r="A8" s="154" t="s">
        <v>29</v>
      </c>
      <c r="B8" s="155"/>
      <c r="C8" s="155"/>
      <c r="D8" s="155"/>
      <c r="E8" s="155"/>
      <c r="F8" s="155"/>
      <c r="G8" s="77"/>
      <c r="H8" s="77"/>
      <c r="I8" s="77"/>
      <c r="J8" s="131"/>
      <c r="K8" s="132"/>
    </row>
    <row r="9" spans="1:11" ht="16.5" thickBot="1" x14ac:dyDescent="0.3">
      <c r="A9" s="44">
        <v>1</v>
      </c>
      <c r="B9" s="45" t="s">
        <v>71</v>
      </c>
      <c r="C9" s="44" t="s">
        <v>72</v>
      </c>
      <c r="D9" s="44">
        <v>1</v>
      </c>
      <c r="E9" s="44">
        <v>1081</v>
      </c>
      <c r="F9" s="3">
        <f>ROUND(D9*E9,0)</f>
        <v>1081</v>
      </c>
      <c r="G9" s="69" t="s">
        <v>63</v>
      </c>
      <c r="H9" s="69" t="s">
        <v>208</v>
      </c>
      <c r="I9" s="69" t="s">
        <v>329</v>
      </c>
      <c r="J9" s="96">
        <f>1.017*1137.46</f>
        <v>1156.79682</v>
      </c>
      <c r="K9" s="115">
        <f>E9/(J9/100)</f>
        <v>93.447698101383082</v>
      </c>
    </row>
    <row r="10" spans="1:11" x14ac:dyDescent="0.25">
      <c r="A10" s="44">
        <v>2</v>
      </c>
      <c r="B10" s="47" t="s">
        <v>56</v>
      </c>
      <c r="C10" s="3" t="s">
        <v>57</v>
      </c>
      <c r="D10" s="9">
        <v>2</v>
      </c>
      <c r="E10" s="9">
        <v>690</v>
      </c>
      <c r="F10" s="9">
        <f>ROUND(D10*E10,0)</f>
        <v>1380</v>
      </c>
      <c r="G10" s="67" t="s">
        <v>330</v>
      </c>
      <c r="H10" s="67" t="s">
        <v>208</v>
      </c>
      <c r="I10" s="67" t="s">
        <v>141</v>
      </c>
      <c r="J10" s="108">
        <f>0.582*1137.46</f>
        <v>662.00171999999998</v>
      </c>
      <c r="K10" s="115">
        <f>E10/(J10/100)</f>
        <v>104.22933644341589</v>
      </c>
    </row>
    <row r="11" spans="1:11" ht="16.5" thickBot="1" x14ac:dyDescent="0.3">
      <c r="A11" s="44">
        <v>3</v>
      </c>
      <c r="B11" s="47" t="s">
        <v>401</v>
      </c>
      <c r="C11" s="9" t="s">
        <v>65</v>
      </c>
      <c r="D11" s="9">
        <v>2</v>
      </c>
      <c r="E11" s="9">
        <v>670</v>
      </c>
      <c r="F11" s="9">
        <f>ROUND(D11*E11,0)</f>
        <v>1340</v>
      </c>
      <c r="G11" s="67" t="s">
        <v>330</v>
      </c>
      <c r="H11" s="67" t="s">
        <v>64</v>
      </c>
      <c r="I11" s="67" t="s">
        <v>63</v>
      </c>
      <c r="J11" s="109">
        <f>0.57*1137.46</f>
        <v>648.35219999999993</v>
      </c>
      <c r="K11" s="115">
        <f>F11/D11/(J11/100)</f>
        <v>103.33889512521128</v>
      </c>
    </row>
    <row r="12" spans="1:11" ht="16.5" thickBot="1" x14ac:dyDescent="0.3">
      <c r="A12" s="44">
        <v>4</v>
      </c>
      <c r="B12" s="45" t="s">
        <v>9</v>
      </c>
      <c r="C12" s="3" t="s">
        <v>10</v>
      </c>
      <c r="D12" s="44">
        <v>3.25</v>
      </c>
      <c r="E12" s="9">
        <v>620</v>
      </c>
      <c r="F12" s="3">
        <f t="shared" ref="F12:F13" si="1">ROUND(D12*E12,0)</f>
        <v>2015</v>
      </c>
      <c r="G12" s="67" t="s">
        <v>330</v>
      </c>
      <c r="H12" s="67" t="s">
        <v>67</v>
      </c>
      <c r="I12" s="67" t="s">
        <v>60</v>
      </c>
      <c r="J12" s="109">
        <f>0.513*1137.46</f>
        <v>583.51697999999999</v>
      </c>
      <c r="K12" s="115">
        <f>E12/(J12/100)</f>
        <v>106.25226364449583</v>
      </c>
    </row>
    <row r="13" spans="1:11" ht="16.5" thickBot="1" x14ac:dyDescent="0.3">
      <c r="A13" s="44">
        <v>5</v>
      </c>
      <c r="B13" s="45" t="s">
        <v>11</v>
      </c>
      <c r="C13" s="3" t="s">
        <v>12</v>
      </c>
      <c r="D13" s="44">
        <v>1</v>
      </c>
      <c r="E13" s="9">
        <v>620</v>
      </c>
      <c r="F13" s="3">
        <f t="shared" si="1"/>
        <v>620</v>
      </c>
      <c r="G13" s="67" t="s">
        <v>330</v>
      </c>
      <c r="H13" s="67" t="s">
        <v>67</v>
      </c>
      <c r="I13" s="67" t="s">
        <v>60</v>
      </c>
      <c r="J13" s="109">
        <f>0.513*1137.46</f>
        <v>583.51697999999999</v>
      </c>
      <c r="K13" s="115">
        <f>E13/(J13/100)</f>
        <v>106.25226364449583</v>
      </c>
    </row>
    <row r="14" spans="1:11" ht="16.5" thickBot="1" x14ac:dyDescent="0.3">
      <c r="A14" s="44">
        <v>6</v>
      </c>
      <c r="B14" s="47" t="s">
        <v>31</v>
      </c>
      <c r="C14" s="44">
        <v>834106</v>
      </c>
      <c r="D14" s="9">
        <v>1</v>
      </c>
      <c r="E14" s="9">
        <v>710</v>
      </c>
      <c r="F14" s="9">
        <f>ROUND(D14*E14,0)</f>
        <v>710</v>
      </c>
      <c r="G14" s="67" t="s">
        <v>331</v>
      </c>
      <c r="H14" s="67" t="s">
        <v>67</v>
      </c>
      <c r="I14" s="67" t="s">
        <v>141</v>
      </c>
      <c r="J14" s="96">
        <f>0.582*1137.46</f>
        <v>662.00171999999998</v>
      </c>
      <c r="K14" s="115">
        <f>E14/(J14/100)</f>
        <v>107.25047663018157</v>
      </c>
    </row>
    <row r="15" spans="1:11" ht="48" thickBot="1" x14ac:dyDescent="0.3">
      <c r="A15" s="44">
        <v>7</v>
      </c>
      <c r="B15" s="45" t="s">
        <v>129</v>
      </c>
      <c r="C15" s="44" t="s">
        <v>33</v>
      </c>
      <c r="D15" s="44">
        <v>1</v>
      </c>
      <c r="E15" s="9" t="s">
        <v>271</v>
      </c>
      <c r="F15" s="9">
        <v>706</v>
      </c>
      <c r="G15" s="67" t="s">
        <v>331</v>
      </c>
      <c r="H15" s="67" t="s">
        <v>64</v>
      </c>
      <c r="I15" s="67" t="s">
        <v>328</v>
      </c>
      <c r="J15" s="96">
        <f>0.666*1137.46</f>
        <v>757.54836000000012</v>
      </c>
      <c r="K15" s="115">
        <f>F15/D15/(J15/100)</f>
        <v>93.195370391931135</v>
      </c>
    </row>
    <row r="16" spans="1:11" x14ac:dyDescent="0.25">
      <c r="A16" s="45"/>
      <c r="B16" s="46" t="s">
        <v>13</v>
      </c>
      <c r="C16" s="4"/>
      <c r="D16" s="48">
        <f>SUM(D9:D15)</f>
        <v>11.25</v>
      </c>
      <c r="E16" s="49"/>
      <c r="F16" s="4">
        <f>SUM(F9:F15)</f>
        <v>7852</v>
      </c>
      <c r="G16" s="77"/>
      <c r="H16" s="77"/>
      <c r="I16" s="77"/>
      <c r="J16" s="131"/>
      <c r="K16" s="132"/>
    </row>
    <row r="17" spans="1:11" ht="15.75" customHeight="1" x14ac:dyDescent="0.25">
      <c r="A17" s="154" t="s">
        <v>106</v>
      </c>
      <c r="B17" s="155"/>
      <c r="C17" s="155"/>
      <c r="D17" s="155"/>
      <c r="E17" s="155"/>
      <c r="F17" s="155"/>
      <c r="G17" s="77"/>
      <c r="H17" s="77"/>
      <c r="I17" s="77"/>
      <c r="J17" s="131"/>
      <c r="K17" s="132"/>
    </row>
    <row r="18" spans="1:11" ht="16.5" thickBot="1" x14ac:dyDescent="0.3">
      <c r="A18" s="44">
        <v>1</v>
      </c>
      <c r="B18" s="45" t="s">
        <v>14</v>
      </c>
      <c r="C18" s="3" t="s">
        <v>15</v>
      </c>
      <c r="D18" s="44">
        <v>1</v>
      </c>
      <c r="E18" s="44">
        <v>649</v>
      </c>
      <c r="F18" s="44">
        <f>ROUND(D18*E18,0)</f>
        <v>649</v>
      </c>
      <c r="G18" s="69" t="s">
        <v>330</v>
      </c>
      <c r="H18" s="69" t="s">
        <v>208</v>
      </c>
      <c r="I18" s="100" t="s">
        <v>141</v>
      </c>
      <c r="J18" s="96">
        <f>0.582*1137.46</f>
        <v>662.00171999999998</v>
      </c>
      <c r="K18" s="115">
        <f>E18/(J18/100)</f>
        <v>98.03599906054626</v>
      </c>
    </row>
    <row r="19" spans="1:11" ht="48" thickBot="1" x14ac:dyDescent="0.3">
      <c r="A19" s="44">
        <v>2</v>
      </c>
      <c r="B19" s="45" t="s">
        <v>156</v>
      </c>
      <c r="C19" s="44" t="s">
        <v>18</v>
      </c>
      <c r="D19" s="44">
        <v>2</v>
      </c>
      <c r="E19" s="9" t="s">
        <v>400</v>
      </c>
      <c r="F19" s="3">
        <f>D19*620</f>
        <v>1240</v>
      </c>
      <c r="G19" s="67" t="s">
        <v>330</v>
      </c>
      <c r="H19" s="67" t="s">
        <v>64</v>
      </c>
      <c r="I19" s="67" t="s">
        <v>63</v>
      </c>
      <c r="J19" s="96">
        <f>0.57*1137.46</f>
        <v>648.35219999999993</v>
      </c>
      <c r="K19" s="115">
        <f>F19/D19/(J19/100)</f>
        <v>95.627037280046267</v>
      </c>
    </row>
    <row r="20" spans="1:11" x14ac:dyDescent="0.25">
      <c r="A20" s="2"/>
      <c r="B20" s="20" t="s">
        <v>13</v>
      </c>
      <c r="C20" s="3"/>
      <c r="D20" s="4">
        <f>SUM(D18:D19)</f>
        <v>3</v>
      </c>
      <c r="E20" s="3"/>
      <c r="F20" s="4">
        <f>SUM(F18:F19)</f>
        <v>1889</v>
      </c>
      <c r="G20" s="77"/>
      <c r="H20" s="77"/>
      <c r="I20" s="77"/>
      <c r="J20" s="131"/>
      <c r="K20" s="132"/>
    </row>
    <row r="21" spans="1:11" x14ac:dyDescent="0.25">
      <c r="A21" s="154" t="s">
        <v>259</v>
      </c>
      <c r="B21" s="155"/>
      <c r="C21" s="155"/>
      <c r="D21" s="155"/>
      <c r="E21" s="155"/>
      <c r="F21" s="155"/>
      <c r="G21" s="77"/>
      <c r="H21" s="77"/>
      <c r="I21" s="77"/>
      <c r="J21" s="131"/>
      <c r="K21" s="132"/>
    </row>
    <row r="22" spans="1:11" x14ac:dyDescent="0.25">
      <c r="A22" s="44">
        <v>1</v>
      </c>
      <c r="B22" s="45" t="s">
        <v>50</v>
      </c>
      <c r="C22" s="3" t="s">
        <v>25</v>
      </c>
      <c r="D22" s="53">
        <v>0.2</v>
      </c>
      <c r="E22" s="89">
        <v>620</v>
      </c>
      <c r="F22" s="53">
        <f>ROUND(D22*E22,0)</f>
        <v>124</v>
      </c>
      <c r="G22" s="95" t="s">
        <v>335</v>
      </c>
      <c r="H22" s="9" t="s">
        <v>67</v>
      </c>
      <c r="I22" s="9" t="s">
        <v>328</v>
      </c>
      <c r="J22" s="108">
        <f t="shared" ref="J22" si="2">0.666*1137.46</f>
        <v>757.54836000000012</v>
      </c>
      <c r="K22" s="115">
        <f>E22/(J22/100)</f>
        <v>81.842959834273799</v>
      </c>
    </row>
    <row r="23" spans="1:11" x14ac:dyDescent="0.25">
      <c r="A23" s="45"/>
      <c r="B23" s="46" t="s">
        <v>13</v>
      </c>
      <c r="C23" s="4"/>
      <c r="D23" s="4">
        <f>SUM(D22)</f>
        <v>0.2</v>
      </c>
      <c r="E23" s="4"/>
      <c r="F23" s="4">
        <f>SUM(F22)</f>
        <v>124</v>
      </c>
      <c r="G23" s="77"/>
      <c r="H23" s="77"/>
      <c r="I23" s="77"/>
      <c r="J23" s="131"/>
      <c r="K23" s="132"/>
    </row>
    <row r="24" spans="1:11" ht="15.75" customHeight="1" x14ac:dyDescent="0.25">
      <c r="A24" s="156" t="s">
        <v>307</v>
      </c>
      <c r="B24" s="157"/>
      <c r="C24" s="157"/>
      <c r="D24" s="157"/>
      <c r="E24" s="157"/>
      <c r="F24" s="157"/>
      <c r="G24" s="77"/>
      <c r="H24" s="77"/>
      <c r="I24" s="77"/>
      <c r="J24" s="131"/>
      <c r="K24" s="132"/>
    </row>
    <row r="25" spans="1:11" ht="16.5" thickBot="1" x14ac:dyDescent="0.3">
      <c r="A25" s="44">
        <v>1</v>
      </c>
      <c r="B25" s="45" t="s">
        <v>104</v>
      </c>
      <c r="C25" s="44" t="s">
        <v>105</v>
      </c>
      <c r="D25" s="53">
        <v>0.7</v>
      </c>
      <c r="E25" s="3">
        <v>650</v>
      </c>
      <c r="F25" s="53">
        <f>ROUND(D25*E25,0)</f>
        <v>455</v>
      </c>
      <c r="G25" s="69" t="s">
        <v>310</v>
      </c>
      <c r="H25" s="69" t="s">
        <v>180</v>
      </c>
      <c r="I25" s="69" t="s">
        <v>328</v>
      </c>
      <c r="J25" s="96">
        <f>0.666*1137.46</f>
        <v>757.54836000000012</v>
      </c>
      <c r="K25" s="115">
        <f>E25/(J25/100)</f>
        <v>85.803103052061246</v>
      </c>
    </row>
    <row r="26" spans="1:11" x14ac:dyDescent="0.25">
      <c r="A26" s="48"/>
      <c r="B26" s="46" t="s">
        <v>13</v>
      </c>
      <c r="C26" s="48"/>
      <c r="D26" s="4">
        <f>SUM(D25)</f>
        <v>0.7</v>
      </c>
      <c r="E26" s="4"/>
      <c r="F26" s="4">
        <f>SUM(F25)</f>
        <v>455</v>
      </c>
      <c r="G26" s="77"/>
      <c r="H26" s="77"/>
      <c r="I26" s="77"/>
      <c r="J26" s="131"/>
      <c r="K26" s="132"/>
    </row>
    <row r="27" spans="1:11" x14ac:dyDescent="0.25">
      <c r="A27" s="145" t="s">
        <v>176</v>
      </c>
      <c r="B27" s="145"/>
      <c r="C27" s="145"/>
      <c r="D27" s="145"/>
      <c r="E27" s="145"/>
      <c r="F27" s="145"/>
      <c r="G27" s="77"/>
      <c r="H27" s="77"/>
      <c r="I27" s="77"/>
      <c r="J27" s="131"/>
      <c r="K27" s="132"/>
    </row>
    <row r="28" spans="1:11" ht="16.5" thickBot="1" x14ac:dyDescent="0.3">
      <c r="A28" s="44">
        <v>1</v>
      </c>
      <c r="B28" s="45" t="s">
        <v>177</v>
      </c>
      <c r="C28" s="3" t="s">
        <v>178</v>
      </c>
      <c r="D28" s="44">
        <v>0.75</v>
      </c>
      <c r="E28" s="44">
        <v>911</v>
      </c>
      <c r="F28" s="3">
        <f>ROUND(D28*E28,0)</f>
        <v>683</v>
      </c>
      <c r="G28" s="69" t="s">
        <v>321</v>
      </c>
      <c r="H28" s="69" t="s">
        <v>70</v>
      </c>
      <c r="I28" s="69" t="s">
        <v>332</v>
      </c>
      <c r="J28" s="96">
        <f>0.796*1137.46</f>
        <v>905.41816000000006</v>
      </c>
      <c r="K28" s="115">
        <f>E28/(J28/100)</f>
        <v>100.61649304670452</v>
      </c>
    </row>
    <row r="29" spans="1:11" x14ac:dyDescent="0.25">
      <c r="A29" s="45"/>
      <c r="B29" s="46" t="s">
        <v>13</v>
      </c>
      <c r="C29" s="4"/>
      <c r="D29" s="48">
        <f>SUM(D28)</f>
        <v>0.75</v>
      </c>
      <c r="E29" s="48"/>
      <c r="F29" s="4">
        <f>SUM(F28)</f>
        <v>683</v>
      </c>
      <c r="G29" s="77"/>
      <c r="H29" s="77"/>
      <c r="I29" s="77"/>
      <c r="J29" s="131"/>
      <c r="K29" s="132"/>
    </row>
    <row r="30" spans="1:11" ht="15.75" customHeight="1" x14ac:dyDescent="0.25">
      <c r="A30" s="156" t="s">
        <v>274</v>
      </c>
      <c r="B30" s="157"/>
      <c r="C30" s="157"/>
      <c r="D30" s="157"/>
      <c r="E30" s="157"/>
      <c r="F30" s="157"/>
      <c r="G30" s="77"/>
      <c r="H30" s="77"/>
      <c r="I30" s="77"/>
      <c r="J30" s="131"/>
      <c r="K30" s="132"/>
    </row>
    <row r="31" spans="1:11" x14ac:dyDescent="0.25">
      <c r="A31" s="44">
        <v>1</v>
      </c>
      <c r="B31" s="45" t="s">
        <v>244</v>
      </c>
      <c r="C31" s="44" t="s">
        <v>92</v>
      </c>
      <c r="D31" s="3">
        <v>1</v>
      </c>
      <c r="E31" s="9">
        <v>620</v>
      </c>
      <c r="F31" s="3">
        <f>ROUND(D31*E31,0)</f>
        <v>620</v>
      </c>
      <c r="G31" s="69" t="s">
        <v>333</v>
      </c>
      <c r="H31" s="69" t="s">
        <v>86</v>
      </c>
      <c r="I31" s="69" t="s">
        <v>334</v>
      </c>
      <c r="J31" s="94">
        <f>0.85*1137.46</f>
        <v>966.84100000000001</v>
      </c>
      <c r="K31" s="115">
        <f>E31/(J31/100)</f>
        <v>64.126366176031013</v>
      </c>
    </row>
    <row r="32" spans="1:11" s="79" customFormat="1" x14ac:dyDescent="0.25">
      <c r="A32" s="48"/>
      <c r="B32" s="46" t="s">
        <v>13</v>
      </c>
      <c r="C32" s="48"/>
      <c r="D32" s="4">
        <f>SUM(D31)</f>
        <v>1</v>
      </c>
      <c r="E32" s="4"/>
      <c r="F32" s="4">
        <f>SUM(F31)</f>
        <v>620</v>
      </c>
      <c r="G32" s="111"/>
      <c r="H32" s="111"/>
      <c r="I32" s="111"/>
      <c r="J32" s="136"/>
      <c r="K32" s="137"/>
    </row>
    <row r="33" spans="1:11" x14ac:dyDescent="0.25">
      <c r="A33" s="173" t="s">
        <v>382</v>
      </c>
      <c r="B33" s="174"/>
      <c r="C33" s="174"/>
      <c r="D33" s="174"/>
      <c r="E33" s="174"/>
      <c r="F33" s="174"/>
      <c r="G33" s="77"/>
      <c r="H33" s="77"/>
      <c r="I33" s="77"/>
      <c r="J33" s="131"/>
      <c r="K33" s="132"/>
    </row>
    <row r="34" spans="1:11" ht="31.5" x14ac:dyDescent="0.25">
      <c r="A34" s="44">
        <v>1</v>
      </c>
      <c r="B34" s="45" t="s">
        <v>383</v>
      </c>
      <c r="C34" s="44" t="s">
        <v>92</v>
      </c>
      <c r="D34" s="10">
        <v>0.6</v>
      </c>
      <c r="E34" s="9">
        <v>620</v>
      </c>
      <c r="F34" s="3">
        <f>ROUND(D34*E34,0)</f>
        <v>372</v>
      </c>
      <c r="G34" s="69" t="s">
        <v>333</v>
      </c>
      <c r="H34" s="67" t="s">
        <v>62</v>
      </c>
      <c r="I34" s="67" t="s">
        <v>332</v>
      </c>
      <c r="J34" s="94">
        <f>0.796*1137.46</f>
        <v>905.41816000000006</v>
      </c>
      <c r="K34" s="115">
        <f>E34/(J34/100)</f>
        <v>68.476647298525577</v>
      </c>
    </row>
    <row r="35" spans="1:11" x14ac:dyDescent="0.25">
      <c r="A35" s="44"/>
      <c r="B35" s="46" t="s">
        <v>13</v>
      </c>
      <c r="C35" s="4"/>
      <c r="D35" s="4">
        <f>SUM(D31:D34)</f>
        <v>2.6</v>
      </c>
      <c r="E35" s="4"/>
      <c r="F35" s="4">
        <f>SUM(F31:F34)</f>
        <v>1612</v>
      </c>
      <c r="G35" s="77"/>
      <c r="H35" s="77"/>
      <c r="I35" s="77"/>
      <c r="J35" s="131"/>
      <c r="K35" s="132"/>
    </row>
    <row r="36" spans="1:11" ht="15.75" customHeight="1" x14ac:dyDescent="0.25">
      <c r="A36" s="156" t="s">
        <v>275</v>
      </c>
      <c r="B36" s="157"/>
      <c r="C36" s="157"/>
      <c r="D36" s="157"/>
      <c r="E36" s="157"/>
      <c r="F36" s="157"/>
      <c r="G36" s="77"/>
      <c r="H36" s="77"/>
      <c r="I36" s="77"/>
      <c r="J36" s="131"/>
      <c r="K36" s="132"/>
    </row>
    <row r="37" spans="1:11" ht="16.5" thickBot="1" x14ac:dyDescent="0.3">
      <c r="A37" s="44">
        <v>1</v>
      </c>
      <c r="B37" s="45" t="s">
        <v>185</v>
      </c>
      <c r="C37" s="3" t="s">
        <v>24</v>
      </c>
      <c r="D37" s="44">
        <v>1</v>
      </c>
      <c r="E37" s="44">
        <v>780</v>
      </c>
      <c r="F37" s="3">
        <f>ROUND(D37*E37,0)</f>
        <v>780</v>
      </c>
      <c r="G37" s="69" t="s">
        <v>310</v>
      </c>
      <c r="H37" s="69" t="s">
        <v>208</v>
      </c>
      <c r="I37" s="69" t="s">
        <v>334</v>
      </c>
      <c r="J37" s="96">
        <f>0.85*1137.46</f>
        <v>966.84100000000001</v>
      </c>
      <c r="K37" s="115">
        <f>E37/(J37/100)</f>
        <v>80.675105834361602</v>
      </c>
    </row>
    <row r="38" spans="1:11" x14ac:dyDescent="0.25">
      <c r="A38" s="44">
        <v>2</v>
      </c>
      <c r="B38" s="45" t="s">
        <v>162</v>
      </c>
      <c r="C38" s="3" t="s">
        <v>45</v>
      </c>
      <c r="D38" s="44">
        <v>0.3</v>
      </c>
      <c r="E38" s="9">
        <v>620</v>
      </c>
      <c r="F38" s="3">
        <f>ROUND(D38*E38,0)</f>
        <v>186</v>
      </c>
      <c r="G38" s="69" t="s">
        <v>310</v>
      </c>
      <c r="H38" s="69" t="s">
        <v>68</v>
      </c>
      <c r="I38" s="69" t="s">
        <v>328</v>
      </c>
      <c r="J38" s="94">
        <f t="shared" ref="J38:J41" si="3">0.666*1137.46</f>
        <v>757.54836000000012</v>
      </c>
      <c r="K38" s="115">
        <f>E38/(J38/100)</f>
        <v>81.842959834273799</v>
      </c>
    </row>
    <row r="39" spans="1:11" x14ac:dyDescent="0.25">
      <c r="A39" s="44">
        <v>3</v>
      </c>
      <c r="B39" s="45" t="s">
        <v>187</v>
      </c>
      <c r="C39" s="3" t="s">
        <v>45</v>
      </c>
      <c r="D39" s="44">
        <v>0.3</v>
      </c>
      <c r="E39" s="9">
        <v>620</v>
      </c>
      <c r="F39" s="3">
        <f>ROUND(D39*E39,0)</f>
        <v>186</v>
      </c>
      <c r="G39" s="69" t="s">
        <v>310</v>
      </c>
      <c r="H39" s="69" t="s">
        <v>68</v>
      </c>
      <c r="I39" s="69" t="s">
        <v>328</v>
      </c>
      <c r="J39" s="94">
        <f t="shared" si="3"/>
        <v>757.54836000000012</v>
      </c>
      <c r="K39" s="115">
        <f>E39/(J39/100)</f>
        <v>81.842959834273799</v>
      </c>
    </row>
    <row r="40" spans="1:11" x14ac:dyDescent="0.25">
      <c r="A40" s="44">
        <v>4</v>
      </c>
      <c r="B40" s="45" t="s">
        <v>99</v>
      </c>
      <c r="C40" s="3" t="s">
        <v>100</v>
      </c>
      <c r="D40" s="3">
        <v>0.3</v>
      </c>
      <c r="E40" s="9">
        <v>620</v>
      </c>
      <c r="F40" s="3">
        <f>ROUND(D40*E40,0)</f>
        <v>186</v>
      </c>
      <c r="G40" s="69" t="s">
        <v>310</v>
      </c>
      <c r="H40" s="69" t="s">
        <v>68</v>
      </c>
      <c r="I40" s="69" t="s">
        <v>328</v>
      </c>
      <c r="J40" s="94">
        <f t="shared" si="3"/>
        <v>757.54836000000012</v>
      </c>
      <c r="K40" s="115">
        <f>E40/(J40/100)</f>
        <v>81.842959834273799</v>
      </c>
    </row>
    <row r="41" spans="1:11" x14ac:dyDescent="0.25">
      <c r="A41" s="44">
        <v>5</v>
      </c>
      <c r="B41" s="45" t="s">
        <v>186</v>
      </c>
      <c r="C41" s="3" t="s">
        <v>26</v>
      </c>
      <c r="D41" s="44">
        <v>0.3</v>
      </c>
      <c r="E41" s="9">
        <v>620</v>
      </c>
      <c r="F41" s="3">
        <f>ROUND(D41*E41,0)</f>
        <v>186</v>
      </c>
      <c r="G41" s="69" t="s">
        <v>310</v>
      </c>
      <c r="H41" s="69" t="s">
        <v>68</v>
      </c>
      <c r="I41" s="69" t="s">
        <v>328</v>
      </c>
      <c r="J41" s="94">
        <f t="shared" si="3"/>
        <v>757.54836000000012</v>
      </c>
      <c r="K41" s="115">
        <f>E41/(J41/100)</f>
        <v>81.842959834273799</v>
      </c>
    </row>
    <row r="42" spans="1:11" x14ac:dyDescent="0.25">
      <c r="A42" s="45"/>
      <c r="B42" s="46" t="s">
        <v>13</v>
      </c>
      <c r="C42" s="4"/>
      <c r="D42" s="4">
        <f>SUM(D37:D41)</f>
        <v>2.2000000000000002</v>
      </c>
      <c r="E42" s="4"/>
      <c r="F42" s="4">
        <f>SUM(F37:F41)</f>
        <v>1524</v>
      </c>
      <c r="G42" s="77"/>
      <c r="H42" s="77"/>
      <c r="I42" s="77"/>
      <c r="J42" s="131"/>
      <c r="K42" s="132"/>
    </row>
    <row r="43" spans="1:11" x14ac:dyDescent="0.25">
      <c r="A43" s="144" t="s">
        <v>280</v>
      </c>
      <c r="B43" s="144"/>
      <c r="C43" s="144"/>
      <c r="D43" s="144"/>
      <c r="E43" s="144"/>
      <c r="F43" s="144"/>
      <c r="G43" s="77"/>
      <c r="H43" s="77"/>
      <c r="I43" s="77"/>
      <c r="J43" s="131"/>
      <c r="K43" s="132"/>
    </row>
    <row r="44" spans="1:11" x14ac:dyDescent="0.25">
      <c r="A44" s="44">
        <v>1</v>
      </c>
      <c r="B44" s="45" t="s">
        <v>16</v>
      </c>
      <c r="C44" s="3" t="s">
        <v>6</v>
      </c>
      <c r="D44" s="3">
        <v>0.3</v>
      </c>
      <c r="E44" s="9">
        <v>620</v>
      </c>
      <c r="F44" s="3">
        <f>ROUND(D44*E44,0)</f>
        <v>186</v>
      </c>
      <c r="G44" s="95" t="s">
        <v>327</v>
      </c>
      <c r="H44" s="9" t="s">
        <v>62</v>
      </c>
      <c r="I44" s="9" t="s">
        <v>332</v>
      </c>
      <c r="J44" s="130">
        <f>0.796*1137.46</f>
        <v>905.41816000000006</v>
      </c>
      <c r="K44" s="115">
        <f>E44/(J44/100)</f>
        <v>68.476647298525577</v>
      </c>
    </row>
    <row r="45" spans="1:11" ht="16.5" thickBot="1" x14ac:dyDescent="0.3">
      <c r="A45" s="44">
        <v>2</v>
      </c>
      <c r="B45" s="2" t="s">
        <v>38</v>
      </c>
      <c r="C45" s="3" t="s">
        <v>39</v>
      </c>
      <c r="D45" s="3">
        <v>0.3</v>
      </c>
      <c r="E45" s="9">
        <v>620</v>
      </c>
      <c r="F45" s="3">
        <f>ROUND(D45*E45,0)</f>
        <v>186</v>
      </c>
      <c r="G45" s="69" t="s">
        <v>337</v>
      </c>
      <c r="H45" s="69" t="s">
        <v>67</v>
      </c>
      <c r="I45" s="69" t="s">
        <v>332</v>
      </c>
      <c r="J45" s="96">
        <f>0.796*1137.46</f>
        <v>905.41816000000006</v>
      </c>
      <c r="K45" s="115">
        <f>E45/(J45/100)</f>
        <v>68.476647298525577</v>
      </c>
    </row>
    <row r="46" spans="1:11" ht="16.5" thickBot="1" x14ac:dyDescent="0.3">
      <c r="A46" s="44">
        <v>3</v>
      </c>
      <c r="B46" s="45" t="s">
        <v>183</v>
      </c>
      <c r="C46" s="3" t="s">
        <v>23</v>
      </c>
      <c r="D46" s="3">
        <v>0.5</v>
      </c>
      <c r="E46" s="9">
        <v>620</v>
      </c>
      <c r="F46" s="3">
        <f>ROUND(D46*E46,0)</f>
        <v>310</v>
      </c>
      <c r="G46" s="67" t="s">
        <v>69</v>
      </c>
      <c r="H46" s="67" t="s">
        <v>338</v>
      </c>
      <c r="I46" s="67" t="s">
        <v>141</v>
      </c>
      <c r="J46" s="96">
        <f>0.582*1137.46</f>
        <v>662.00171999999998</v>
      </c>
      <c r="K46" s="115">
        <f>E46/(J46/100)</f>
        <v>93.655345789736018</v>
      </c>
    </row>
    <row r="47" spans="1:11" x14ac:dyDescent="0.25">
      <c r="A47" s="44"/>
      <c r="B47" s="46" t="s">
        <v>13</v>
      </c>
      <c r="C47" s="4"/>
      <c r="D47" s="4">
        <f>SUM(D44:D46)</f>
        <v>1.1000000000000001</v>
      </c>
      <c r="E47" s="4"/>
      <c r="F47" s="4">
        <f>SUM(F44:F46)</f>
        <v>682</v>
      </c>
      <c r="G47" s="77"/>
      <c r="H47" s="77"/>
      <c r="I47" s="77"/>
      <c r="J47" s="131"/>
      <c r="K47" s="115"/>
    </row>
    <row r="48" spans="1:11" ht="15.75" customHeight="1" x14ac:dyDescent="0.25">
      <c r="A48" s="154" t="s">
        <v>184</v>
      </c>
      <c r="B48" s="155"/>
      <c r="C48" s="155"/>
      <c r="D48" s="155"/>
      <c r="E48" s="155"/>
      <c r="F48" s="155"/>
      <c r="G48" s="77"/>
      <c r="H48" s="77"/>
      <c r="I48" s="77"/>
      <c r="J48" s="131"/>
      <c r="K48" s="115"/>
    </row>
    <row r="49" spans="1:11" ht="16.5" thickBot="1" x14ac:dyDescent="0.3">
      <c r="A49" s="44">
        <v>1</v>
      </c>
      <c r="B49" s="45" t="s">
        <v>22</v>
      </c>
      <c r="C49" s="3" t="s">
        <v>23</v>
      </c>
      <c r="D49" s="44">
        <v>2</v>
      </c>
      <c r="E49" s="9">
        <v>620</v>
      </c>
      <c r="F49" s="3">
        <f>ROUND(D49*E49,0)</f>
        <v>1240</v>
      </c>
      <c r="G49" s="67" t="s">
        <v>69</v>
      </c>
      <c r="H49" s="67" t="s">
        <v>338</v>
      </c>
      <c r="I49" s="67" t="s">
        <v>141</v>
      </c>
      <c r="J49" s="96">
        <f>0.582*1137.46</f>
        <v>662.00171999999998</v>
      </c>
      <c r="K49" s="115">
        <f>E49/(J49/100)</f>
        <v>93.655345789736018</v>
      </c>
    </row>
    <row r="50" spans="1:11" ht="62.25" customHeight="1" thickBot="1" x14ac:dyDescent="0.3">
      <c r="A50" s="44">
        <v>2</v>
      </c>
      <c r="B50" s="45" t="s">
        <v>54</v>
      </c>
      <c r="C50" s="3" t="s">
        <v>55</v>
      </c>
      <c r="D50" s="44">
        <v>0.75</v>
      </c>
      <c r="E50" s="9" t="s">
        <v>400</v>
      </c>
      <c r="F50" s="3">
        <f>D50*620</f>
        <v>465</v>
      </c>
      <c r="G50" s="67" t="s">
        <v>69</v>
      </c>
      <c r="H50" s="67" t="s">
        <v>338</v>
      </c>
      <c r="I50" s="67" t="s">
        <v>141</v>
      </c>
      <c r="J50" s="96">
        <f>0.582*1137.46</f>
        <v>662.00171999999998</v>
      </c>
      <c r="K50" s="115">
        <f>F50/D50/(J50/100)</f>
        <v>93.655345789736018</v>
      </c>
    </row>
    <row r="51" spans="1:11" ht="30.75" customHeight="1" thickBot="1" x14ac:dyDescent="0.3">
      <c r="A51" s="44">
        <v>3</v>
      </c>
      <c r="B51" s="45" t="s">
        <v>284</v>
      </c>
      <c r="C51" s="3" t="s">
        <v>23</v>
      </c>
      <c r="D51" s="44">
        <v>1.5</v>
      </c>
      <c r="E51" s="9">
        <v>620</v>
      </c>
      <c r="F51" s="3">
        <f>ROUND(D51*E51,0)</f>
        <v>930</v>
      </c>
      <c r="G51" s="67" t="s">
        <v>69</v>
      </c>
      <c r="H51" s="67" t="s">
        <v>338</v>
      </c>
      <c r="I51" s="67" t="s">
        <v>141</v>
      </c>
      <c r="J51" s="96">
        <f>0.582*1137.46</f>
        <v>662.00171999999998</v>
      </c>
      <c r="K51" s="115">
        <f>E51/(J51/100)</f>
        <v>93.655345789736018</v>
      </c>
    </row>
    <row r="52" spans="1:11" x14ac:dyDescent="0.25">
      <c r="A52" s="45"/>
      <c r="B52" s="46" t="s">
        <v>13</v>
      </c>
      <c r="C52" s="4"/>
      <c r="D52" s="48">
        <f>SUM(D49:D51)</f>
        <v>4.25</v>
      </c>
      <c r="E52" s="48"/>
      <c r="F52" s="4">
        <f>SUM(F49:F51)</f>
        <v>2635</v>
      </c>
      <c r="G52" s="77"/>
      <c r="H52" s="77"/>
      <c r="I52" s="77"/>
      <c r="J52" s="131"/>
      <c r="K52" s="132"/>
    </row>
    <row r="53" spans="1:11" x14ac:dyDescent="0.25">
      <c r="A53" s="145" t="s">
        <v>316</v>
      </c>
      <c r="B53" s="145"/>
      <c r="C53" s="145"/>
      <c r="D53" s="145"/>
      <c r="E53" s="145"/>
      <c r="F53" s="145"/>
      <c r="G53" s="77"/>
      <c r="H53" s="77"/>
      <c r="I53" s="77"/>
      <c r="J53" s="131"/>
      <c r="K53" s="132"/>
    </row>
    <row r="54" spans="1:11" ht="16.5" thickBot="1" x14ac:dyDescent="0.3">
      <c r="A54" s="44">
        <v>1</v>
      </c>
      <c r="B54" s="50" t="s">
        <v>43</v>
      </c>
      <c r="C54" s="3" t="s">
        <v>179</v>
      </c>
      <c r="D54" s="3">
        <v>1</v>
      </c>
      <c r="E54" s="3">
        <v>917</v>
      </c>
      <c r="F54" s="3">
        <f t="shared" ref="F54:F59" si="4">ROUND(D54*E54,0)</f>
        <v>917</v>
      </c>
      <c r="G54" s="69" t="s">
        <v>325</v>
      </c>
      <c r="H54" s="69" t="s">
        <v>67</v>
      </c>
      <c r="I54" s="69" t="s">
        <v>326</v>
      </c>
      <c r="J54" s="96">
        <f>1.911*1137.46</f>
        <v>2173.68606</v>
      </c>
      <c r="K54" s="115">
        <f t="shared" ref="K54:K59" si="5">E54/(J54/100)</f>
        <v>42.186404783770847</v>
      </c>
    </row>
    <row r="55" spans="1:11" ht="16.5" thickBot="1" x14ac:dyDescent="0.3">
      <c r="A55" s="44">
        <v>2</v>
      </c>
      <c r="B55" s="8" t="s">
        <v>349</v>
      </c>
      <c r="C55" s="12">
        <v>222146</v>
      </c>
      <c r="D55" s="3">
        <v>0.25</v>
      </c>
      <c r="E55" s="3">
        <v>885</v>
      </c>
      <c r="F55" s="3">
        <f t="shared" si="4"/>
        <v>221</v>
      </c>
      <c r="G55" s="67" t="s">
        <v>318</v>
      </c>
      <c r="H55" s="67" t="s">
        <v>339</v>
      </c>
      <c r="I55" s="67" t="s">
        <v>328</v>
      </c>
      <c r="J55" s="96">
        <f>0.666*1137.46</f>
        <v>757.54836000000012</v>
      </c>
      <c r="K55" s="115">
        <f t="shared" si="5"/>
        <v>116.82422492472955</v>
      </c>
    </row>
    <row r="56" spans="1:11" ht="16.5" thickBot="1" x14ac:dyDescent="0.3">
      <c r="A56" s="44">
        <v>3</v>
      </c>
      <c r="B56" s="50" t="s">
        <v>181</v>
      </c>
      <c r="C56" s="3" t="s">
        <v>182</v>
      </c>
      <c r="D56" s="3">
        <v>0.5</v>
      </c>
      <c r="E56" s="9">
        <v>620</v>
      </c>
      <c r="F56" s="3">
        <f t="shared" si="4"/>
        <v>310</v>
      </c>
      <c r="G56" s="69" t="s">
        <v>340</v>
      </c>
      <c r="H56" s="69" t="s">
        <v>341</v>
      </c>
      <c r="I56" s="69" t="s">
        <v>329</v>
      </c>
      <c r="J56" s="96">
        <f>1.017*1137.46</f>
        <v>1156.79682</v>
      </c>
      <c r="K56" s="115">
        <f t="shared" si="5"/>
        <v>53.596274581736829</v>
      </c>
    </row>
    <row r="57" spans="1:11" ht="16.5" thickBot="1" x14ac:dyDescent="0.3">
      <c r="A57" s="44">
        <v>4</v>
      </c>
      <c r="B57" s="50" t="s">
        <v>84</v>
      </c>
      <c r="C57" s="3" t="s">
        <v>85</v>
      </c>
      <c r="D57" s="3">
        <v>0.6</v>
      </c>
      <c r="E57" s="3">
        <v>636</v>
      </c>
      <c r="F57" s="3">
        <f>ROUND(D57*E57,0)</f>
        <v>382</v>
      </c>
      <c r="G57" s="67" t="s">
        <v>340</v>
      </c>
      <c r="H57" s="69" t="s">
        <v>86</v>
      </c>
      <c r="I57" s="101" t="s">
        <v>328</v>
      </c>
      <c r="J57" s="96">
        <f>0.666*1137.46</f>
        <v>757.54836000000012</v>
      </c>
      <c r="K57" s="115">
        <f t="shared" si="5"/>
        <v>83.955036217093777</v>
      </c>
    </row>
    <row r="58" spans="1:11" ht="16.5" thickBot="1" x14ac:dyDescent="0.3">
      <c r="A58" s="44">
        <v>5</v>
      </c>
      <c r="B58" s="50" t="s">
        <v>312</v>
      </c>
      <c r="C58" s="3" t="s">
        <v>313</v>
      </c>
      <c r="D58" s="3">
        <v>4</v>
      </c>
      <c r="E58" s="9">
        <v>620</v>
      </c>
      <c r="F58" s="3">
        <f t="shared" si="4"/>
        <v>2480</v>
      </c>
      <c r="G58" s="69" t="s">
        <v>340</v>
      </c>
      <c r="H58" s="69" t="s">
        <v>343</v>
      </c>
      <c r="I58" s="69" t="s">
        <v>328</v>
      </c>
      <c r="J58" s="96">
        <f>0.666*1137.46</f>
        <v>757.54836000000012</v>
      </c>
      <c r="K58" s="115">
        <f t="shared" si="5"/>
        <v>81.842959834273799</v>
      </c>
    </row>
    <row r="59" spans="1:11" ht="32.25" thickBot="1" x14ac:dyDescent="0.3">
      <c r="A59" s="44">
        <v>6</v>
      </c>
      <c r="B59" s="50" t="s">
        <v>314</v>
      </c>
      <c r="C59" s="3" t="s">
        <v>315</v>
      </c>
      <c r="D59" s="3">
        <v>5</v>
      </c>
      <c r="E59" s="9">
        <v>620</v>
      </c>
      <c r="F59" s="3">
        <f t="shared" si="4"/>
        <v>3100</v>
      </c>
      <c r="G59" s="69" t="s">
        <v>340</v>
      </c>
      <c r="H59" s="69" t="s">
        <v>70</v>
      </c>
      <c r="I59" s="69" t="s">
        <v>141</v>
      </c>
      <c r="J59" s="96">
        <f>0.582*1137.46</f>
        <v>662.00171999999998</v>
      </c>
      <c r="K59" s="115">
        <f t="shared" si="5"/>
        <v>93.655345789736018</v>
      </c>
    </row>
    <row r="60" spans="1:11" x14ac:dyDescent="0.25">
      <c r="A60" s="45"/>
      <c r="B60" s="51" t="s">
        <v>13</v>
      </c>
      <c r="C60" s="3"/>
      <c r="D60" s="52">
        <f>SUM(D54:D59)</f>
        <v>11.35</v>
      </c>
      <c r="E60" s="4"/>
      <c r="F60" s="4">
        <f>SUM(F54:F59)</f>
        <v>7410</v>
      </c>
      <c r="G60" s="77"/>
      <c r="H60" s="77"/>
      <c r="I60" s="77"/>
      <c r="J60" s="131"/>
      <c r="K60" s="131"/>
    </row>
  </sheetData>
  <mergeCells count="14">
    <mergeCell ref="A1:H1"/>
    <mergeCell ref="A4:F4"/>
    <mergeCell ref="A8:F8"/>
    <mergeCell ref="A17:F17"/>
    <mergeCell ref="A24:F24"/>
    <mergeCell ref="A2:F2"/>
    <mergeCell ref="A27:F27"/>
    <mergeCell ref="A53:F53"/>
    <mergeCell ref="A43:F43"/>
    <mergeCell ref="A21:F21"/>
    <mergeCell ref="A30:F30"/>
    <mergeCell ref="A33:F33"/>
    <mergeCell ref="A48:F48"/>
    <mergeCell ref="A36:F36"/>
  </mergeCells>
  <phoneticPr fontId="16" type="noConversion"/>
  <pageMargins left="0.7" right="0.7" top="0.75" bottom="0.75" header="0.3" footer="0.3"/>
  <pageSetup paperSize="9" scale="56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  <pageSetUpPr fitToPage="1"/>
  </sheetPr>
  <dimension ref="A1:K68"/>
  <sheetViews>
    <sheetView zoomScale="90" zoomScaleNormal="90" workbookViewId="0">
      <selection sqref="A1:H1"/>
    </sheetView>
  </sheetViews>
  <sheetFormatPr defaultRowHeight="15.75" x14ac:dyDescent="0.25"/>
  <cols>
    <col min="2" max="2" width="29" customWidth="1"/>
    <col min="3" max="3" width="10.42578125" customWidth="1"/>
    <col min="4" max="4" width="10.7109375" customWidth="1"/>
    <col min="5" max="5" width="15" customWidth="1"/>
    <col min="6" max="6" width="13.42578125" customWidth="1"/>
    <col min="9" max="9" width="12.85546875" customWidth="1"/>
    <col min="10" max="10" width="18.5703125" style="71" customWidth="1"/>
    <col min="11" max="11" width="16.28515625" style="71" customWidth="1"/>
  </cols>
  <sheetData>
    <row r="1" spans="1:11" ht="15.75" customHeight="1" x14ac:dyDescent="0.25">
      <c r="A1" s="148" t="s">
        <v>415</v>
      </c>
      <c r="B1" s="148"/>
      <c r="C1" s="148"/>
      <c r="D1" s="148"/>
      <c r="E1" s="148"/>
      <c r="F1" s="148"/>
      <c r="G1" s="148"/>
      <c r="H1" s="148"/>
    </row>
    <row r="2" spans="1:11" ht="35.25" customHeight="1" x14ac:dyDescent="0.25">
      <c r="A2" s="146" t="s">
        <v>357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51" t="s">
        <v>107</v>
      </c>
      <c r="B4" s="152"/>
      <c r="C4" s="152"/>
      <c r="D4" s="152"/>
      <c r="E4" s="152"/>
      <c r="F4" s="152"/>
      <c r="G4" s="19"/>
      <c r="H4" s="19"/>
      <c r="I4" s="19"/>
      <c r="J4" s="131"/>
      <c r="K4" s="131"/>
    </row>
    <row r="5" spans="1:11" ht="31.5" x14ac:dyDescent="0.25">
      <c r="A5" s="3">
        <v>1</v>
      </c>
      <c r="B5" s="11" t="s">
        <v>276</v>
      </c>
      <c r="C5" s="3" t="s">
        <v>4</v>
      </c>
      <c r="D5" s="3">
        <v>1</v>
      </c>
      <c r="E5" s="3">
        <v>1590</v>
      </c>
      <c r="F5" s="3">
        <f t="shared" ref="F5:F6" si="0">ROUND(D5*E5,0)</f>
        <v>1590</v>
      </c>
      <c r="G5" s="69" t="s">
        <v>325</v>
      </c>
      <c r="H5" s="69" t="s">
        <v>67</v>
      </c>
      <c r="I5" s="69" t="s">
        <v>326</v>
      </c>
      <c r="J5" s="108">
        <f>1.911*1137.46</f>
        <v>2173.68606</v>
      </c>
      <c r="K5" s="115">
        <f>E5/(J5/100)</f>
        <v>73.147637520387832</v>
      </c>
    </row>
    <row r="6" spans="1:11" x14ac:dyDescent="0.25">
      <c r="A6" s="3">
        <v>2</v>
      </c>
      <c r="B6" s="11" t="s">
        <v>5</v>
      </c>
      <c r="C6" s="3" t="s">
        <v>6</v>
      </c>
      <c r="D6" s="3">
        <v>1</v>
      </c>
      <c r="E6" s="3">
        <v>859</v>
      </c>
      <c r="F6" s="3">
        <f t="shared" si="0"/>
        <v>859</v>
      </c>
      <c r="G6" s="95" t="s">
        <v>327</v>
      </c>
      <c r="H6" s="9" t="s">
        <v>62</v>
      </c>
      <c r="I6" s="9" t="s">
        <v>332</v>
      </c>
      <c r="J6" s="130">
        <f>0.796*1137.46</f>
        <v>905.41816000000006</v>
      </c>
      <c r="K6" s="115">
        <f>E6/(J6/100)</f>
        <v>94.873290370053994</v>
      </c>
    </row>
    <row r="7" spans="1:11" x14ac:dyDescent="0.25">
      <c r="A7" s="3"/>
      <c r="B7" s="14" t="s">
        <v>13</v>
      </c>
      <c r="C7" s="4"/>
      <c r="D7" s="4">
        <f>SUM(D5:D6)</f>
        <v>2</v>
      </c>
      <c r="E7" s="3"/>
      <c r="F7" s="4">
        <f>SUM(F5:F6)</f>
        <v>2449</v>
      </c>
      <c r="G7" s="19"/>
      <c r="H7" s="19"/>
      <c r="I7" s="19"/>
      <c r="J7" s="131"/>
      <c r="K7" s="132"/>
    </row>
    <row r="8" spans="1:11" ht="15.75" customHeight="1" x14ac:dyDescent="0.25">
      <c r="A8" s="154" t="s">
        <v>29</v>
      </c>
      <c r="B8" s="155"/>
      <c r="C8" s="155"/>
      <c r="D8" s="155"/>
      <c r="E8" s="155"/>
      <c r="F8" s="155"/>
      <c r="G8" s="19"/>
      <c r="H8" s="19"/>
      <c r="I8" s="19"/>
      <c r="J8" s="131"/>
      <c r="K8" s="132"/>
    </row>
    <row r="9" spans="1:11" ht="16.5" thickBot="1" x14ac:dyDescent="0.3">
      <c r="A9" s="3">
        <v>1</v>
      </c>
      <c r="B9" s="11" t="s">
        <v>71</v>
      </c>
      <c r="C9" s="3" t="s">
        <v>72</v>
      </c>
      <c r="D9" s="3">
        <v>1</v>
      </c>
      <c r="E9" s="3">
        <v>1081</v>
      </c>
      <c r="F9" s="3">
        <f>ROUND(D9*E9,0)</f>
        <v>1081</v>
      </c>
      <c r="G9" s="69" t="s">
        <v>63</v>
      </c>
      <c r="H9" s="69" t="s">
        <v>208</v>
      </c>
      <c r="I9" s="69" t="s">
        <v>329</v>
      </c>
      <c r="J9" s="109">
        <f>1.017*1137.46</f>
        <v>1156.79682</v>
      </c>
      <c r="K9" s="115">
        <f>E9/(J9/100)</f>
        <v>93.447698101383082</v>
      </c>
    </row>
    <row r="10" spans="1:11" x14ac:dyDescent="0.25">
      <c r="A10" s="3">
        <v>2</v>
      </c>
      <c r="B10" s="11" t="s">
        <v>56</v>
      </c>
      <c r="C10" s="3" t="s">
        <v>57</v>
      </c>
      <c r="D10" s="3">
        <v>2</v>
      </c>
      <c r="E10" s="3">
        <v>690</v>
      </c>
      <c r="F10" s="3">
        <f>ROUND(D10*E10,0)</f>
        <v>1380</v>
      </c>
      <c r="G10" s="67" t="s">
        <v>330</v>
      </c>
      <c r="H10" s="67" t="s">
        <v>208</v>
      </c>
      <c r="I10" s="67" t="s">
        <v>141</v>
      </c>
      <c r="J10" s="108">
        <f>0.582*1137.46</f>
        <v>662.00171999999998</v>
      </c>
      <c r="K10" s="115">
        <f>E10/(J10/100)</f>
        <v>104.22933644341589</v>
      </c>
    </row>
    <row r="11" spans="1:11" ht="16.5" thickBot="1" x14ac:dyDescent="0.3">
      <c r="A11" s="3">
        <v>3</v>
      </c>
      <c r="B11" s="11" t="s">
        <v>74</v>
      </c>
      <c r="C11" s="3" t="s">
        <v>65</v>
      </c>
      <c r="D11" s="3">
        <v>4</v>
      </c>
      <c r="E11" s="3">
        <v>670</v>
      </c>
      <c r="F11" s="3">
        <f>ROUND(D11*E11,0)</f>
        <v>2680</v>
      </c>
      <c r="G11" s="67" t="s">
        <v>330</v>
      </c>
      <c r="H11" s="67" t="s">
        <v>64</v>
      </c>
      <c r="I11" s="67" t="s">
        <v>63</v>
      </c>
      <c r="J11" s="109">
        <f>0.57*1137.46</f>
        <v>648.35219999999993</v>
      </c>
      <c r="K11" s="115">
        <f>F11/D11/(J11/100)</f>
        <v>103.33889512521128</v>
      </c>
    </row>
    <row r="12" spans="1:11" ht="48" thickBot="1" x14ac:dyDescent="0.3">
      <c r="A12" s="3">
        <v>4</v>
      </c>
      <c r="B12" s="11" t="s">
        <v>189</v>
      </c>
      <c r="C12" s="3" t="s">
        <v>111</v>
      </c>
      <c r="D12" s="3">
        <v>1</v>
      </c>
      <c r="E12" s="9" t="s">
        <v>400</v>
      </c>
      <c r="F12" s="3">
        <f>D12*620</f>
        <v>620</v>
      </c>
      <c r="G12" s="69" t="s">
        <v>330</v>
      </c>
      <c r="H12" s="69" t="s">
        <v>67</v>
      </c>
      <c r="I12" s="69" t="s">
        <v>60</v>
      </c>
      <c r="J12" s="109">
        <f>0.513*1137.46</f>
        <v>583.51697999999999</v>
      </c>
      <c r="K12" s="115">
        <f>F12/D12/(J12/100)</f>
        <v>106.25226364449583</v>
      </c>
    </row>
    <row r="13" spans="1:11" ht="16.5" thickBot="1" x14ac:dyDescent="0.3">
      <c r="A13" s="3">
        <v>5</v>
      </c>
      <c r="B13" s="11" t="s">
        <v>9</v>
      </c>
      <c r="C13" s="3" t="s">
        <v>10</v>
      </c>
      <c r="D13" s="3">
        <v>5</v>
      </c>
      <c r="E13" s="9">
        <v>620</v>
      </c>
      <c r="F13" s="3">
        <f t="shared" ref="F13:F14" si="1">ROUND(D13*E13,0)</f>
        <v>3100</v>
      </c>
      <c r="G13" s="67" t="s">
        <v>330</v>
      </c>
      <c r="H13" s="67" t="s">
        <v>67</v>
      </c>
      <c r="I13" s="67" t="s">
        <v>60</v>
      </c>
      <c r="J13" s="109">
        <f>0.513*1137.46</f>
        <v>583.51697999999999</v>
      </c>
      <c r="K13" s="115">
        <f>E13/(J13/100)</f>
        <v>106.25226364449583</v>
      </c>
    </row>
    <row r="14" spans="1:11" ht="16.5" thickBot="1" x14ac:dyDescent="0.3">
      <c r="A14" s="3">
        <v>6</v>
      </c>
      <c r="B14" s="11" t="s">
        <v>11</v>
      </c>
      <c r="C14" s="3" t="s">
        <v>12</v>
      </c>
      <c r="D14" s="3">
        <v>1</v>
      </c>
      <c r="E14" s="9">
        <v>620</v>
      </c>
      <c r="F14" s="3">
        <f t="shared" si="1"/>
        <v>620</v>
      </c>
      <c r="G14" s="67" t="s">
        <v>330</v>
      </c>
      <c r="H14" s="67" t="s">
        <v>67</v>
      </c>
      <c r="I14" s="67" t="s">
        <v>60</v>
      </c>
      <c r="J14" s="109">
        <f>0.513*1137.46</f>
        <v>583.51697999999999</v>
      </c>
      <c r="K14" s="115">
        <f>E14/(J14/100)</f>
        <v>106.25226364449583</v>
      </c>
    </row>
    <row r="15" spans="1:11" ht="16.5" thickBot="1" x14ac:dyDescent="0.3">
      <c r="A15" s="3">
        <v>7</v>
      </c>
      <c r="B15" s="11" t="s">
        <v>188</v>
      </c>
      <c r="C15" s="3" t="s">
        <v>8</v>
      </c>
      <c r="D15" s="3">
        <v>1.5</v>
      </c>
      <c r="E15" s="9">
        <v>620</v>
      </c>
      <c r="F15" s="3">
        <f>ROUND(D15*E15,0)</f>
        <v>930</v>
      </c>
      <c r="G15" s="67" t="s">
        <v>330</v>
      </c>
      <c r="H15" s="67" t="s">
        <v>64</v>
      </c>
      <c r="I15" s="67" t="s">
        <v>63</v>
      </c>
      <c r="J15" s="109">
        <f>0.57*1137.46</f>
        <v>648.35219999999993</v>
      </c>
      <c r="K15" s="115">
        <f>E15/(J15/100)</f>
        <v>95.627037280046267</v>
      </c>
    </row>
    <row r="16" spans="1:11" ht="48" thickBot="1" x14ac:dyDescent="0.3">
      <c r="A16" s="3">
        <v>8</v>
      </c>
      <c r="B16" s="11" t="s">
        <v>31</v>
      </c>
      <c r="C16" s="3" t="s">
        <v>66</v>
      </c>
      <c r="D16" s="3">
        <v>1</v>
      </c>
      <c r="E16" s="9" t="s">
        <v>308</v>
      </c>
      <c r="F16" s="9">
        <v>713</v>
      </c>
      <c r="G16" s="67" t="s">
        <v>331</v>
      </c>
      <c r="H16" s="67" t="s">
        <v>67</v>
      </c>
      <c r="I16" s="67" t="s">
        <v>141</v>
      </c>
      <c r="J16" s="109">
        <f>0.582*1137.46</f>
        <v>662.00171999999998</v>
      </c>
      <c r="K16" s="115">
        <f>F16/D16/(J16/100)</f>
        <v>107.70364765819643</v>
      </c>
    </row>
    <row r="17" spans="1:11" ht="48" thickBot="1" x14ac:dyDescent="0.3">
      <c r="A17" s="3">
        <v>9</v>
      </c>
      <c r="B17" s="11" t="s">
        <v>32</v>
      </c>
      <c r="C17" s="3" t="s">
        <v>190</v>
      </c>
      <c r="D17" s="3">
        <v>1</v>
      </c>
      <c r="E17" s="9" t="s">
        <v>277</v>
      </c>
      <c r="F17" s="9">
        <v>706</v>
      </c>
      <c r="G17" s="67" t="s">
        <v>331</v>
      </c>
      <c r="H17" s="67" t="s">
        <v>64</v>
      </c>
      <c r="I17" s="67" t="s">
        <v>328</v>
      </c>
      <c r="J17" s="109">
        <f>0.666*1137.46</f>
        <v>757.54836000000012</v>
      </c>
      <c r="K17" s="115">
        <f>F17/D17/(J17/100)</f>
        <v>93.195370391931135</v>
      </c>
    </row>
    <row r="18" spans="1:11" x14ac:dyDescent="0.25">
      <c r="A18" s="3"/>
      <c r="B18" s="14" t="s">
        <v>13</v>
      </c>
      <c r="C18" s="3"/>
      <c r="D18" s="4">
        <f>SUM(D9:D17)</f>
        <v>17.5</v>
      </c>
      <c r="E18" s="4"/>
      <c r="F18" s="4">
        <f>SUM(F9:F17)</f>
        <v>11830</v>
      </c>
      <c r="G18" s="19"/>
      <c r="H18" s="19"/>
      <c r="I18" s="19"/>
      <c r="J18" s="131"/>
      <c r="K18" s="132"/>
    </row>
    <row r="19" spans="1:11" ht="15.75" customHeight="1" x14ac:dyDescent="0.25">
      <c r="A19" s="154" t="s">
        <v>106</v>
      </c>
      <c r="B19" s="155"/>
      <c r="C19" s="155"/>
      <c r="D19" s="155"/>
      <c r="E19" s="155"/>
      <c r="F19" s="155"/>
      <c r="G19" s="19"/>
      <c r="H19" s="19"/>
      <c r="I19" s="19"/>
      <c r="J19" s="131"/>
      <c r="K19" s="132"/>
    </row>
    <row r="20" spans="1:11" ht="16.5" thickBot="1" x14ac:dyDescent="0.3">
      <c r="A20" s="3">
        <v>1</v>
      </c>
      <c r="B20" s="11" t="s">
        <v>14</v>
      </c>
      <c r="C20" s="3" t="s">
        <v>15</v>
      </c>
      <c r="D20" s="3">
        <v>1</v>
      </c>
      <c r="E20" s="3">
        <v>700</v>
      </c>
      <c r="F20" s="3">
        <f>ROUND(D20*E20,0)</f>
        <v>700</v>
      </c>
      <c r="G20" s="69" t="s">
        <v>330</v>
      </c>
      <c r="H20" s="69" t="s">
        <v>208</v>
      </c>
      <c r="I20" s="100" t="s">
        <v>141</v>
      </c>
      <c r="J20" s="109">
        <f>0.582*1137.46</f>
        <v>662.00171999999998</v>
      </c>
      <c r="K20" s="115">
        <f>E20/(J20/100)</f>
        <v>105.73990653679873</v>
      </c>
    </row>
    <row r="21" spans="1:11" ht="16.5" thickBot="1" x14ac:dyDescent="0.3">
      <c r="A21" s="3">
        <v>2</v>
      </c>
      <c r="B21" s="11" t="s">
        <v>17</v>
      </c>
      <c r="C21" s="3" t="s">
        <v>18</v>
      </c>
      <c r="D21" s="3">
        <v>3.5</v>
      </c>
      <c r="E21" s="9">
        <v>620</v>
      </c>
      <c r="F21" s="3">
        <f>ROUND(D21*E21,0)</f>
        <v>2170</v>
      </c>
      <c r="G21" s="67" t="s">
        <v>330</v>
      </c>
      <c r="H21" s="67" t="s">
        <v>64</v>
      </c>
      <c r="I21" s="67" t="s">
        <v>63</v>
      </c>
      <c r="J21" s="109">
        <f>0.57*1137.46</f>
        <v>648.35219999999993</v>
      </c>
      <c r="K21" s="115">
        <f>F21/D21/(J21/100)</f>
        <v>95.627037280046267</v>
      </c>
    </row>
    <row r="22" spans="1:11" ht="16.5" thickBot="1" x14ac:dyDescent="0.3">
      <c r="A22" s="3">
        <v>3</v>
      </c>
      <c r="B22" s="11" t="s">
        <v>168</v>
      </c>
      <c r="C22" s="3" t="s">
        <v>157</v>
      </c>
      <c r="D22" s="3">
        <v>1</v>
      </c>
      <c r="E22" s="9">
        <v>620</v>
      </c>
      <c r="F22" s="3">
        <f>ROUND(D22*E22,0)</f>
        <v>620</v>
      </c>
      <c r="G22" s="69" t="s">
        <v>330</v>
      </c>
      <c r="H22" s="69" t="s">
        <v>67</v>
      </c>
      <c r="I22" s="69" t="s">
        <v>60</v>
      </c>
      <c r="J22" s="109">
        <f>0.513*1137.46</f>
        <v>583.51697999999999</v>
      </c>
      <c r="K22" s="115">
        <f>E22/(J22/100)</f>
        <v>106.25226364449583</v>
      </c>
    </row>
    <row r="23" spans="1:11" x14ac:dyDescent="0.25">
      <c r="A23" s="3"/>
      <c r="B23" s="20" t="s">
        <v>13</v>
      </c>
      <c r="C23" s="3"/>
      <c r="D23" s="4">
        <f>SUM(D20:D22)</f>
        <v>5.5</v>
      </c>
      <c r="E23" s="3"/>
      <c r="F23" s="4">
        <f>SUM(F20:F22)</f>
        <v>3490</v>
      </c>
      <c r="G23" s="19"/>
      <c r="H23" s="19"/>
      <c r="I23" s="19"/>
      <c r="J23" s="131"/>
      <c r="K23" s="132"/>
    </row>
    <row r="24" spans="1:11" ht="15.75" customHeight="1" x14ac:dyDescent="0.25">
      <c r="A24" s="154" t="s">
        <v>259</v>
      </c>
      <c r="B24" s="155"/>
      <c r="C24" s="155"/>
      <c r="D24" s="155"/>
      <c r="E24" s="155"/>
      <c r="F24" s="155"/>
      <c r="G24" s="19"/>
      <c r="H24" s="19"/>
      <c r="I24" s="19"/>
      <c r="J24" s="131"/>
      <c r="K24" s="132"/>
    </row>
    <row r="25" spans="1:11" ht="36.75" customHeight="1" x14ac:dyDescent="0.25">
      <c r="A25" s="3">
        <v>1</v>
      </c>
      <c r="B25" s="11" t="s">
        <v>50</v>
      </c>
      <c r="C25" s="3" t="s">
        <v>25</v>
      </c>
      <c r="D25" s="53">
        <v>0.2</v>
      </c>
      <c r="E25" s="9">
        <v>620</v>
      </c>
      <c r="F25" s="3">
        <f>ROUND(D25*E25,0)</f>
        <v>124</v>
      </c>
      <c r="G25" s="95" t="s">
        <v>335</v>
      </c>
      <c r="H25" s="9" t="s">
        <v>67</v>
      </c>
      <c r="I25" s="9" t="s">
        <v>328</v>
      </c>
      <c r="J25" s="108">
        <f t="shared" ref="J25" si="2">0.666*1137.46</f>
        <v>757.54836000000012</v>
      </c>
      <c r="K25" s="115">
        <f>E25/(J25/100)</f>
        <v>81.842959834273799</v>
      </c>
    </row>
    <row r="26" spans="1:11" ht="16.5" thickBot="1" x14ac:dyDescent="0.3">
      <c r="A26" s="3">
        <v>2</v>
      </c>
      <c r="B26" s="11" t="s">
        <v>51</v>
      </c>
      <c r="C26" s="3" t="s">
        <v>52</v>
      </c>
      <c r="D26" s="53">
        <v>0.5</v>
      </c>
      <c r="E26" s="9">
        <v>620</v>
      </c>
      <c r="F26" s="3">
        <f>ROUND(D26*E26,0)</f>
        <v>310</v>
      </c>
      <c r="G26" s="69" t="s">
        <v>63</v>
      </c>
      <c r="H26" s="69" t="s">
        <v>67</v>
      </c>
      <c r="I26" s="69" t="s">
        <v>336</v>
      </c>
      <c r="J26" s="109">
        <f>0.623*1137.46</f>
        <v>708.63758000000007</v>
      </c>
      <c r="K26" s="115">
        <f>E26/(J26/100)</f>
        <v>87.49183186135852</v>
      </c>
    </row>
    <row r="27" spans="1:11" x14ac:dyDescent="0.25">
      <c r="A27" s="3"/>
      <c r="B27" s="14" t="s">
        <v>13</v>
      </c>
      <c r="C27" s="3"/>
      <c r="D27" s="4">
        <f>SUM(D25:D26)</f>
        <v>0.7</v>
      </c>
      <c r="E27" s="4"/>
      <c r="F27" s="4">
        <f>SUM(F25:F26)</f>
        <v>434</v>
      </c>
      <c r="G27" s="19"/>
      <c r="H27" s="19"/>
      <c r="I27" s="19"/>
      <c r="J27" s="131"/>
      <c r="K27" s="132"/>
    </row>
    <row r="28" spans="1:11" ht="15.75" customHeight="1" x14ac:dyDescent="0.25">
      <c r="A28" s="156" t="s">
        <v>307</v>
      </c>
      <c r="B28" s="157"/>
      <c r="C28" s="157"/>
      <c r="D28" s="157"/>
      <c r="E28" s="157"/>
      <c r="F28" s="157"/>
      <c r="G28" s="19"/>
      <c r="H28" s="19"/>
      <c r="I28" s="19"/>
      <c r="J28" s="131"/>
      <c r="K28" s="132"/>
    </row>
    <row r="29" spans="1:11" ht="16.5" thickBot="1" x14ac:dyDescent="0.3">
      <c r="A29" s="3">
        <v>1</v>
      </c>
      <c r="B29" s="83" t="s">
        <v>104</v>
      </c>
      <c r="C29" s="82" t="s">
        <v>105</v>
      </c>
      <c r="D29" s="3">
        <v>0.7</v>
      </c>
      <c r="E29" s="3">
        <v>650</v>
      </c>
      <c r="F29" s="3">
        <f>ROUND(D29*E29,0)</f>
        <v>455</v>
      </c>
      <c r="G29" s="69" t="s">
        <v>310</v>
      </c>
      <c r="H29" s="69" t="s">
        <v>180</v>
      </c>
      <c r="I29" s="69" t="s">
        <v>328</v>
      </c>
      <c r="J29" s="109">
        <f>0.666*1137.46</f>
        <v>757.54836000000012</v>
      </c>
      <c r="K29" s="115">
        <f>E29/(J29/100)</f>
        <v>85.803103052061246</v>
      </c>
    </row>
    <row r="30" spans="1:11" x14ac:dyDescent="0.25">
      <c r="A30" s="3">
        <v>2</v>
      </c>
      <c r="B30" s="11" t="s">
        <v>404</v>
      </c>
      <c r="C30" s="3" t="s">
        <v>405</v>
      </c>
      <c r="D30" s="3">
        <v>1</v>
      </c>
      <c r="E30" s="9">
        <v>620</v>
      </c>
      <c r="F30" s="3">
        <f>D30*E30</f>
        <v>620</v>
      </c>
      <c r="G30" s="69" t="s">
        <v>310</v>
      </c>
      <c r="H30" s="69" t="s">
        <v>68</v>
      </c>
      <c r="I30" s="69" t="s">
        <v>328</v>
      </c>
      <c r="J30" s="108">
        <v>757.54836000000012</v>
      </c>
      <c r="K30" s="115">
        <v>67.454439476312771</v>
      </c>
    </row>
    <row r="31" spans="1:11" x14ac:dyDescent="0.25">
      <c r="A31" s="3"/>
      <c r="B31" s="14" t="s">
        <v>13</v>
      </c>
      <c r="C31" s="3"/>
      <c r="D31" s="4">
        <f>SUM(D29:D29)</f>
        <v>0.7</v>
      </c>
      <c r="E31" s="4"/>
      <c r="F31" s="4">
        <f>SUM(F29:F29)</f>
        <v>455</v>
      </c>
      <c r="G31" s="19"/>
      <c r="H31" s="19"/>
      <c r="I31" s="19"/>
      <c r="J31" s="131"/>
      <c r="K31" s="132"/>
    </row>
    <row r="32" spans="1:11" ht="15.75" customHeight="1" x14ac:dyDescent="0.25">
      <c r="A32" s="156" t="s">
        <v>386</v>
      </c>
      <c r="B32" s="157"/>
      <c r="C32" s="157"/>
      <c r="D32" s="157"/>
      <c r="E32" s="157"/>
      <c r="F32" s="157"/>
      <c r="G32" s="19"/>
      <c r="H32" s="19"/>
      <c r="I32" s="19"/>
      <c r="J32" s="131"/>
      <c r="K32" s="132"/>
    </row>
    <row r="33" spans="1:11" ht="39" customHeight="1" x14ac:dyDescent="0.25">
      <c r="A33" s="3">
        <v>1</v>
      </c>
      <c r="B33" s="11" t="s">
        <v>244</v>
      </c>
      <c r="C33" s="3" t="s">
        <v>92</v>
      </c>
      <c r="D33" s="3">
        <v>1</v>
      </c>
      <c r="E33" s="9">
        <v>620</v>
      </c>
      <c r="F33" s="3">
        <f>ROUND(D33*E33,0)</f>
        <v>620</v>
      </c>
      <c r="G33" s="69" t="s">
        <v>333</v>
      </c>
      <c r="H33" s="69" t="s">
        <v>86</v>
      </c>
      <c r="I33" s="69" t="s">
        <v>334</v>
      </c>
      <c r="J33" s="108">
        <f>0.85*1137.46</f>
        <v>966.84100000000001</v>
      </c>
      <c r="K33" s="115">
        <f>E33/(J33/100)</f>
        <v>64.126366176031013</v>
      </c>
    </row>
    <row r="34" spans="1:11" s="78" customFormat="1" x14ac:dyDescent="0.25">
      <c r="A34" s="4"/>
      <c r="B34" s="14" t="s">
        <v>13</v>
      </c>
      <c r="C34" s="4"/>
      <c r="D34" s="4">
        <f>SUM(D33)</f>
        <v>1</v>
      </c>
      <c r="E34" s="4"/>
      <c r="F34" s="4">
        <f>SUM(F33)</f>
        <v>620</v>
      </c>
      <c r="G34" s="112"/>
      <c r="H34" s="112"/>
      <c r="I34" s="112"/>
      <c r="J34" s="136"/>
      <c r="K34" s="137"/>
    </row>
    <row r="35" spans="1:11" x14ac:dyDescent="0.25">
      <c r="A35" s="178" t="s">
        <v>384</v>
      </c>
      <c r="B35" s="179"/>
      <c r="C35" s="179"/>
      <c r="D35" s="179"/>
      <c r="E35" s="179"/>
      <c r="F35" s="179"/>
      <c r="G35" s="19"/>
      <c r="H35" s="19"/>
      <c r="I35" s="19"/>
      <c r="J35" s="131"/>
      <c r="K35" s="132"/>
    </row>
    <row r="36" spans="1:11" ht="31.5" x14ac:dyDescent="0.25">
      <c r="A36" s="3">
        <v>1</v>
      </c>
      <c r="B36" s="11" t="s">
        <v>385</v>
      </c>
      <c r="C36" s="3" t="s">
        <v>92</v>
      </c>
      <c r="D36" s="53">
        <f>SUM(A36:C36)</f>
        <v>1</v>
      </c>
      <c r="E36" s="9">
        <v>620</v>
      </c>
      <c r="F36" s="3">
        <f>ROUND(D36*E36,0)</f>
        <v>620</v>
      </c>
      <c r="G36" s="69" t="s">
        <v>333</v>
      </c>
      <c r="H36" s="67" t="s">
        <v>62</v>
      </c>
      <c r="I36" s="67" t="s">
        <v>332</v>
      </c>
      <c r="J36" s="108">
        <f>0.796*1137.46</f>
        <v>905.41816000000006</v>
      </c>
      <c r="K36" s="115">
        <f>E36/(J36/100)</f>
        <v>68.476647298525577</v>
      </c>
    </row>
    <row r="37" spans="1:11" x14ac:dyDescent="0.25">
      <c r="A37" s="3"/>
      <c r="B37" s="14" t="s">
        <v>13</v>
      </c>
      <c r="C37" s="3"/>
      <c r="D37" s="4">
        <f>SUM(D36)</f>
        <v>1</v>
      </c>
      <c r="E37" s="4"/>
      <c r="F37" s="4">
        <f>SUM(F36)</f>
        <v>620</v>
      </c>
      <c r="G37" s="19"/>
      <c r="H37" s="19"/>
      <c r="I37" s="19"/>
      <c r="J37" s="131"/>
      <c r="K37" s="132"/>
    </row>
    <row r="38" spans="1:11" x14ac:dyDescent="0.25">
      <c r="A38" s="156" t="s">
        <v>278</v>
      </c>
      <c r="B38" s="157"/>
      <c r="C38" s="157"/>
      <c r="D38" s="157"/>
      <c r="E38" s="157"/>
      <c r="F38" s="177"/>
      <c r="G38" s="19"/>
      <c r="H38" s="19"/>
      <c r="I38" s="19"/>
      <c r="J38" s="131"/>
      <c r="K38" s="132"/>
    </row>
    <row r="39" spans="1:11" ht="16.5" thickBot="1" x14ac:dyDescent="0.3">
      <c r="A39" s="3">
        <v>1</v>
      </c>
      <c r="B39" s="11" t="s">
        <v>152</v>
      </c>
      <c r="C39" s="3" t="s">
        <v>24</v>
      </c>
      <c r="D39" s="3">
        <v>1</v>
      </c>
      <c r="E39" s="3">
        <v>810</v>
      </c>
      <c r="F39" s="3">
        <f t="shared" ref="F39:F44" si="3">ROUND(D39*E39,0)</f>
        <v>810</v>
      </c>
      <c r="G39" s="69" t="s">
        <v>310</v>
      </c>
      <c r="H39" s="69" t="s">
        <v>208</v>
      </c>
      <c r="I39" s="69" t="s">
        <v>334</v>
      </c>
      <c r="J39" s="109">
        <f>0.85*1137.46</f>
        <v>966.84100000000001</v>
      </c>
      <c r="K39" s="115">
        <f t="shared" ref="K39:K44" si="4">E39/(J39/100)</f>
        <v>83.777994520298577</v>
      </c>
    </row>
    <row r="40" spans="1:11" x14ac:dyDescent="0.25">
      <c r="A40" s="3">
        <v>2</v>
      </c>
      <c r="B40" s="11" t="s">
        <v>198</v>
      </c>
      <c r="C40" s="3" t="s">
        <v>161</v>
      </c>
      <c r="D40" s="3">
        <v>0.5</v>
      </c>
      <c r="E40" s="9">
        <v>620</v>
      </c>
      <c r="F40" s="3">
        <f t="shared" si="3"/>
        <v>310</v>
      </c>
      <c r="G40" s="69" t="s">
        <v>310</v>
      </c>
      <c r="H40" s="69" t="s">
        <v>68</v>
      </c>
      <c r="I40" s="69" t="s">
        <v>328</v>
      </c>
      <c r="J40" s="108">
        <f t="shared" ref="J40:J44" si="5">0.666*1137.46</f>
        <v>757.54836000000012</v>
      </c>
      <c r="K40" s="115">
        <f t="shared" si="4"/>
        <v>81.842959834273799</v>
      </c>
    </row>
    <row r="41" spans="1:11" x14ac:dyDescent="0.25">
      <c r="A41" s="3">
        <v>3</v>
      </c>
      <c r="B41" s="11" t="s">
        <v>122</v>
      </c>
      <c r="C41" s="3" t="s">
        <v>123</v>
      </c>
      <c r="D41" s="3">
        <v>0.2</v>
      </c>
      <c r="E41" s="9">
        <v>620</v>
      </c>
      <c r="F41" s="3">
        <f>ROUND(D41*E41,0)</f>
        <v>124</v>
      </c>
      <c r="G41" s="69" t="s">
        <v>310</v>
      </c>
      <c r="H41" s="69" t="s">
        <v>68</v>
      </c>
      <c r="I41" s="69" t="s">
        <v>328</v>
      </c>
      <c r="J41" s="108">
        <f t="shared" si="5"/>
        <v>757.54836000000012</v>
      </c>
      <c r="K41" s="115">
        <f t="shared" si="4"/>
        <v>81.842959834273799</v>
      </c>
    </row>
    <row r="42" spans="1:11" x14ac:dyDescent="0.25">
      <c r="A42" s="3">
        <v>4</v>
      </c>
      <c r="B42" s="11" t="s">
        <v>99</v>
      </c>
      <c r="C42" s="3" t="s">
        <v>100</v>
      </c>
      <c r="D42" s="3">
        <v>0.3</v>
      </c>
      <c r="E42" s="9">
        <v>620</v>
      </c>
      <c r="F42" s="3">
        <f t="shared" si="3"/>
        <v>186</v>
      </c>
      <c r="G42" s="69" t="s">
        <v>310</v>
      </c>
      <c r="H42" s="69" t="s">
        <v>68</v>
      </c>
      <c r="I42" s="69" t="s">
        <v>328</v>
      </c>
      <c r="J42" s="108">
        <f t="shared" si="5"/>
        <v>757.54836000000012</v>
      </c>
      <c r="K42" s="115">
        <f t="shared" si="4"/>
        <v>81.842959834273799</v>
      </c>
    </row>
    <row r="43" spans="1:11" x14ac:dyDescent="0.25">
      <c r="A43" s="3">
        <v>5</v>
      </c>
      <c r="B43" s="11" t="s">
        <v>99</v>
      </c>
      <c r="C43" s="3" t="s">
        <v>100</v>
      </c>
      <c r="D43" s="3">
        <v>0.3</v>
      </c>
      <c r="E43" s="9">
        <v>620</v>
      </c>
      <c r="F43" s="3">
        <f t="shared" si="3"/>
        <v>186</v>
      </c>
      <c r="G43" s="69" t="s">
        <v>310</v>
      </c>
      <c r="H43" s="69" t="s">
        <v>68</v>
      </c>
      <c r="I43" s="69" t="s">
        <v>328</v>
      </c>
      <c r="J43" s="108">
        <f t="shared" si="5"/>
        <v>757.54836000000012</v>
      </c>
      <c r="K43" s="115">
        <f t="shared" si="4"/>
        <v>81.842959834273799</v>
      </c>
    </row>
    <row r="44" spans="1:11" x14ac:dyDescent="0.25">
      <c r="A44" s="3">
        <v>6</v>
      </c>
      <c r="B44" s="11" t="s">
        <v>199</v>
      </c>
      <c r="C44" s="3">
        <v>265411</v>
      </c>
      <c r="D44" s="3">
        <v>0.3</v>
      </c>
      <c r="E44" s="9">
        <v>620</v>
      </c>
      <c r="F44" s="3">
        <f t="shared" si="3"/>
        <v>186</v>
      </c>
      <c r="G44" s="69" t="s">
        <v>310</v>
      </c>
      <c r="H44" s="69" t="s">
        <v>68</v>
      </c>
      <c r="I44" s="69" t="s">
        <v>328</v>
      </c>
      <c r="J44" s="108">
        <f t="shared" si="5"/>
        <v>757.54836000000012</v>
      </c>
      <c r="K44" s="115">
        <f t="shared" si="4"/>
        <v>81.842959834273799</v>
      </c>
    </row>
    <row r="45" spans="1:11" x14ac:dyDescent="0.25">
      <c r="A45" s="3"/>
      <c r="B45" s="14" t="s">
        <v>13</v>
      </c>
      <c r="C45" s="3"/>
      <c r="D45" s="4">
        <f>SUM(D39:D44)</f>
        <v>2.5999999999999996</v>
      </c>
      <c r="E45" s="3"/>
      <c r="F45" s="4">
        <f>SUM(F39:F44)</f>
        <v>1802</v>
      </c>
      <c r="G45" s="19"/>
      <c r="H45" s="19"/>
      <c r="I45" s="19"/>
      <c r="J45" s="131"/>
      <c r="K45" s="132"/>
    </row>
    <row r="46" spans="1:11" ht="15.75" customHeight="1" x14ac:dyDescent="0.25">
      <c r="A46" s="151" t="s">
        <v>279</v>
      </c>
      <c r="B46" s="152"/>
      <c r="C46" s="152"/>
      <c r="D46" s="152"/>
      <c r="E46" s="152"/>
      <c r="F46" s="152"/>
      <c r="G46" s="19"/>
      <c r="H46" s="19"/>
      <c r="I46" s="19"/>
      <c r="J46" s="131"/>
      <c r="K46" s="132"/>
    </row>
    <row r="47" spans="1:11" x14ac:dyDescent="0.25">
      <c r="A47" s="3">
        <v>1</v>
      </c>
      <c r="B47" s="11" t="s">
        <v>16</v>
      </c>
      <c r="C47" s="3" t="s">
        <v>6</v>
      </c>
      <c r="D47" s="3">
        <v>1</v>
      </c>
      <c r="E47" s="3">
        <v>650</v>
      </c>
      <c r="F47" s="3">
        <f>ROUND(D47*E47,0)</f>
        <v>650</v>
      </c>
      <c r="G47" s="95" t="s">
        <v>327</v>
      </c>
      <c r="H47" s="9" t="s">
        <v>62</v>
      </c>
      <c r="I47" s="9" t="s">
        <v>332</v>
      </c>
      <c r="J47" s="130">
        <f>0.796*1137.46</f>
        <v>905.41816000000006</v>
      </c>
      <c r="K47" s="115">
        <f>E47/(J47/100)</f>
        <v>71.79003345813166</v>
      </c>
    </row>
    <row r="48" spans="1:11" ht="16.5" thickBot="1" x14ac:dyDescent="0.3">
      <c r="A48" s="3">
        <v>2</v>
      </c>
      <c r="B48" s="11" t="s">
        <v>192</v>
      </c>
      <c r="C48" s="3" t="s">
        <v>193</v>
      </c>
      <c r="D48" s="3">
        <v>0.75</v>
      </c>
      <c r="E48" s="9">
        <v>620</v>
      </c>
      <c r="F48" s="3">
        <f>ROUND(D48*E48,0)</f>
        <v>465</v>
      </c>
      <c r="G48" s="67" t="s">
        <v>344</v>
      </c>
      <c r="H48" s="67" t="s">
        <v>67</v>
      </c>
      <c r="I48" s="67" t="s">
        <v>336</v>
      </c>
      <c r="J48" s="109">
        <f>0.623*1137.46</f>
        <v>708.63758000000007</v>
      </c>
      <c r="K48" s="115">
        <f>E48/(J48/100)</f>
        <v>87.49183186135852</v>
      </c>
    </row>
    <row r="49" spans="1:11" ht="16.5" thickBot="1" x14ac:dyDescent="0.3">
      <c r="A49" s="3">
        <v>3</v>
      </c>
      <c r="B49" s="11" t="s">
        <v>194</v>
      </c>
      <c r="C49" s="3" t="s">
        <v>195</v>
      </c>
      <c r="D49" s="3">
        <v>1</v>
      </c>
      <c r="E49" s="9">
        <v>620</v>
      </c>
      <c r="F49" s="3">
        <f>ROUND(D49*E49,0)</f>
        <v>620</v>
      </c>
      <c r="G49" s="69" t="s">
        <v>330</v>
      </c>
      <c r="H49" s="69" t="s">
        <v>67</v>
      </c>
      <c r="I49" s="69" t="s">
        <v>60</v>
      </c>
      <c r="J49" s="109">
        <f>0.513*1137.46</f>
        <v>583.51697999999999</v>
      </c>
      <c r="K49" s="115">
        <f>E49/(J49/100)</f>
        <v>106.25226364449583</v>
      </c>
    </row>
    <row r="50" spans="1:11" ht="32.25" thickBot="1" x14ac:dyDescent="0.3">
      <c r="A50" s="3">
        <v>4</v>
      </c>
      <c r="B50" s="11" t="s">
        <v>196</v>
      </c>
      <c r="C50" s="3" t="s">
        <v>197</v>
      </c>
      <c r="D50" s="3">
        <v>1</v>
      </c>
      <c r="E50" s="9">
        <v>620</v>
      </c>
      <c r="F50" s="3">
        <f>ROUND(D50*E50,0)</f>
        <v>620</v>
      </c>
      <c r="G50" s="67" t="s">
        <v>141</v>
      </c>
      <c r="H50" s="67" t="s">
        <v>70</v>
      </c>
      <c r="I50" s="67" t="s">
        <v>63</v>
      </c>
      <c r="J50" s="109">
        <f>0.57*1137.46</f>
        <v>648.35219999999993</v>
      </c>
      <c r="K50" s="115">
        <f>E50/(J50/100)</f>
        <v>95.627037280046267</v>
      </c>
    </row>
    <row r="51" spans="1:11" x14ac:dyDescent="0.25">
      <c r="A51" s="3"/>
      <c r="B51" s="14" t="s">
        <v>13</v>
      </c>
      <c r="C51" s="3"/>
      <c r="D51" s="4">
        <f>SUM(D47:D50)</f>
        <v>3.75</v>
      </c>
      <c r="E51" s="3"/>
      <c r="F51" s="4">
        <f>SUM(F47:F50)</f>
        <v>2355</v>
      </c>
      <c r="G51" s="19"/>
      <c r="H51" s="19"/>
      <c r="I51" s="19"/>
      <c r="J51" s="131"/>
      <c r="K51" s="132"/>
    </row>
    <row r="52" spans="1:11" ht="15.75" customHeight="1" x14ac:dyDescent="0.25">
      <c r="A52" s="151" t="s">
        <v>282</v>
      </c>
      <c r="B52" s="152"/>
      <c r="C52" s="152"/>
      <c r="D52" s="152"/>
      <c r="E52" s="152"/>
      <c r="F52" s="152"/>
      <c r="G52" s="19"/>
      <c r="H52" s="19"/>
      <c r="I52" s="19"/>
      <c r="J52" s="131"/>
      <c r="K52" s="132"/>
    </row>
    <row r="53" spans="1:11" ht="16.5" thickBot="1" x14ac:dyDescent="0.3">
      <c r="A53" s="3">
        <v>1</v>
      </c>
      <c r="B53" s="11" t="s">
        <v>22</v>
      </c>
      <c r="C53" s="3" t="s">
        <v>23</v>
      </c>
      <c r="D53" s="3">
        <v>3.25</v>
      </c>
      <c r="E53" s="9">
        <v>620</v>
      </c>
      <c r="F53" s="3">
        <f>ROUND(D53*E53,0)</f>
        <v>2015</v>
      </c>
      <c r="G53" s="67" t="s">
        <v>69</v>
      </c>
      <c r="H53" s="67" t="s">
        <v>338</v>
      </c>
      <c r="I53" s="67" t="s">
        <v>141</v>
      </c>
      <c r="J53" s="109">
        <f>0.582*1137.46</f>
        <v>662.00171999999998</v>
      </c>
      <c r="K53" s="115">
        <f>E53/(J53/100)</f>
        <v>93.655345789736018</v>
      </c>
    </row>
    <row r="54" spans="1:11" ht="46.5" customHeight="1" thickBot="1" x14ac:dyDescent="0.3">
      <c r="A54" s="3">
        <v>2</v>
      </c>
      <c r="B54" s="11" t="s">
        <v>54</v>
      </c>
      <c r="C54" s="3" t="s">
        <v>55</v>
      </c>
      <c r="D54" s="3">
        <v>0.35</v>
      </c>
      <c r="E54" s="9" t="s">
        <v>400</v>
      </c>
      <c r="F54" s="3">
        <f>D54*620</f>
        <v>217</v>
      </c>
      <c r="G54" s="67" t="s">
        <v>69</v>
      </c>
      <c r="H54" s="67" t="s">
        <v>338</v>
      </c>
      <c r="I54" s="67" t="s">
        <v>141</v>
      </c>
      <c r="J54" s="109">
        <f>0.582*1137.46</f>
        <v>662.00171999999998</v>
      </c>
      <c r="K54" s="115">
        <f>F54/D54/(J54/100)</f>
        <v>93.655345789736018</v>
      </c>
    </row>
    <row r="55" spans="1:11" ht="16.5" thickBot="1" x14ac:dyDescent="0.3">
      <c r="A55" s="3">
        <v>3</v>
      </c>
      <c r="B55" s="8" t="s">
        <v>349</v>
      </c>
      <c r="C55" s="12">
        <v>222146</v>
      </c>
      <c r="D55" s="66">
        <v>0.15</v>
      </c>
      <c r="E55" s="66">
        <v>620</v>
      </c>
      <c r="F55" s="3">
        <f>ROUND(D55*E55,0)</f>
        <v>93</v>
      </c>
      <c r="G55" s="67" t="s">
        <v>318</v>
      </c>
      <c r="H55" s="67" t="s">
        <v>339</v>
      </c>
      <c r="I55" s="67" t="s">
        <v>328</v>
      </c>
      <c r="J55" s="109">
        <f>0.666*1137.46</f>
        <v>757.54836000000012</v>
      </c>
      <c r="K55" s="115">
        <f>E55/(J55/100)</f>
        <v>81.842959834273799</v>
      </c>
    </row>
    <row r="56" spans="1:11" ht="15.75" customHeight="1" x14ac:dyDescent="0.25">
      <c r="A56" s="3"/>
      <c r="B56" s="14" t="s">
        <v>13</v>
      </c>
      <c r="C56" s="3"/>
      <c r="D56" s="4">
        <f>SUM(D53:D55)</f>
        <v>3.75</v>
      </c>
      <c r="E56" s="3"/>
      <c r="F56" s="4">
        <f>SUM(F53:F55)</f>
        <v>2325</v>
      </c>
      <c r="G56" s="19"/>
      <c r="H56" s="19"/>
      <c r="I56" s="19"/>
      <c r="J56" s="131"/>
      <c r="K56" s="132"/>
    </row>
    <row r="57" spans="1:11" ht="15.75" customHeight="1" x14ac:dyDescent="0.25">
      <c r="A57" s="156" t="s">
        <v>191</v>
      </c>
      <c r="B57" s="157"/>
      <c r="C57" s="157"/>
      <c r="D57" s="157"/>
      <c r="E57" s="157"/>
      <c r="F57" s="177"/>
      <c r="G57" s="19"/>
      <c r="H57" s="19"/>
      <c r="I57" s="19"/>
      <c r="J57" s="131"/>
      <c r="K57" s="132"/>
    </row>
    <row r="58" spans="1:11" ht="16.5" thickBot="1" x14ac:dyDescent="0.3">
      <c r="A58" s="3">
        <v>1</v>
      </c>
      <c r="B58" s="11" t="s">
        <v>43</v>
      </c>
      <c r="C58" s="3" t="s">
        <v>76</v>
      </c>
      <c r="D58" s="3">
        <v>1</v>
      </c>
      <c r="E58" s="3">
        <v>1050</v>
      </c>
      <c r="F58" s="3">
        <f t="shared" ref="F58:F67" si="6">ROUND(D58*E58,0)</f>
        <v>1050</v>
      </c>
      <c r="G58" s="69" t="s">
        <v>325</v>
      </c>
      <c r="H58" s="69" t="s">
        <v>67</v>
      </c>
      <c r="I58" s="69" t="s">
        <v>326</v>
      </c>
      <c r="J58" s="109">
        <f>1.911*1137.46</f>
        <v>2173.68606</v>
      </c>
      <c r="K58" s="115">
        <f>E58/(J58/100)</f>
        <v>48.305043645539136</v>
      </c>
    </row>
    <row r="59" spans="1:11" ht="40.5" customHeight="1" thickBot="1" x14ac:dyDescent="0.3">
      <c r="A59" s="105">
        <v>2</v>
      </c>
      <c r="B59" s="113" t="s">
        <v>349</v>
      </c>
      <c r="C59" s="105" t="s">
        <v>317</v>
      </c>
      <c r="D59" s="105">
        <v>1</v>
      </c>
      <c r="E59" s="105">
        <v>875</v>
      </c>
      <c r="F59" s="105">
        <f t="shared" si="6"/>
        <v>875</v>
      </c>
      <c r="G59" s="102" t="s">
        <v>318</v>
      </c>
      <c r="H59" s="102" t="s">
        <v>61</v>
      </c>
      <c r="I59" s="102">
        <v>6</v>
      </c>
      <c r="J59" s="110">
        <f>0.666*1137.46</f>
        <v>757.54836000000012</v>
      </c>
      <c r="K59" s="115">
        <f>E59/(J59/100)</f>
        <v>115.50417718546706</v>
      </c>
    </row>
    <row r="60" spans="1:11" ht="52.5" customHeight="1" thickBot="1" x14ac:dyDescent="0.3">
      <c r="A60" s="3">
        <v>3</v>
      </c>
      <c r="B60" s="15" t="s">
        <v>87</v>
      </c>
      <c r="C60" s="12" t="s">
        <v>88</v>
      </c>
      <c r="D60" s="3">
        <v>0.5</v>
      </c>
      <c r="E60" s="3" t="s">
        <v>288</v>
      </c>
      <c r="F60" s="3">
        <v>480</v>
      </c>
      <c r="G60" s="69" t="s">
        <v>321</v>
      </c>
      <c r="H60" s="69" t="s">
        <v>322</v>
      </c>
      <c r="I60" s="69" t="s">
        <v>334</v>
      </c>
      <c r="J60" s="109">
        <f>0.85*1137.46</f>
        <v>966.84100000000001</v>
      </c>
      <c r="K60" s="115">
        <f>F60/D60/(J60/100)</f>
        <v>99.292437949983508</v>
      </c>
    </row>
    <row r="61" spans="1:11" ht="16.5" thickBot="1" x14ac:dyDescent="0.3">
      <c r="A61" s="9">
        <v>4</v>
      </c>
      <c r="B61" s="80" t="s">
        <v>319</v>
      </c>
      <c r="C61" s="114" t="s">
        <v>320</v>
      </c>
      <c r="D61" s="9">
        <v>0.5</v>
      </c>
      <c r="E61" s="9">
        <v>720</v>
      </c>
      <c r="F61" s="9">
        <f>ROUND(D61*E61,0)</f>
        <v>360</v>
      </c>
      <c r="G61" s="69" t="s">
        <v>321</v>
      </c>
      <c r="H61" s="69" t="s">
        <v>322</v>
      </c>
      <c r="I61" s="69" t="s">
        <v>334</v>
      </c>
      <c r="J61" s="110">
        <f>0.85*1137.46</f>
        <v>966.84100000000001</v>
      </c>
      <c r="K61" s="115">
        <f>E61/(J61/100)</f>
        <v>74.469328462487624</v>
      </c>
    </row>
    <row r="62" spans="1:11" ht="16.5" thickBot="1" x14ac:dyDescent="0.3">
      <c r="A62" s="3">
        <v>5</v>
      </c>
      <c r="B62" s="56" t="s">
        <v>77</v>
      </c>
      <c r="C62" s="3" t="s">
        <v>130</v>
      </c>
      <c r="D62" s="3">
        <v>1</v>
      </c>
      <c r="E62" s="3">
        <v>875</v>
      </c>
      <c r="F62" s="3">
        <f t="shared" si="6"/>
        <v>875</v>
      </c>
      <c r="G62" s="69" t="s">
        <v>340</v>
      </c>
      <c r="H62" s="69" t="s">
        <v>341</v>
      </c>
      <c r="I62" s="69" t="s">
        <v>329</v>
      </c>
      <c r="J62" s="109">
        <f>1.017*1137.46</f>
        <v>1156.79682</v>
      </c>
      <c r="K62" s="115">
        <f>E62/(J62/100)</f>
        <v>75.639903643580197</v>
      </c>
    </row>
    <row r="63" spans="1:11" ht="15" customHeight="1" thickBot="1" x14ac:dyDescent="0.3">
      <c r="A63" s="3">
        <v>6</v>
      </c>
      <c r="B63" s="80" t="s">
        <v>84</v>
      </c>
      <c r="C63" s="3" t="s">
        <v>85</v>
      </c>
      <c r="D63" s="3">
        <v>1</v>
      </c>
      <c r="E63" s="3">
        <v>700</v>
      </c>
      <c r="F63" s="3">
        <f t="shared" ref="F63" si="7">ROUND(D63*E63,0)</f>
        <v>700</v>
      </c>
      <c r="G63" s="67" t="s">
        <v>340</v>
      </c>
      <c r="H63" s="69" t="s">
        <v>86</v>
      </c>
      <c r="I63" s="101" t="s">
        <v>328</v>
      </c>
      <c r="J63" s="109">
        <f>0.666*1137.46</f>
        <v>757.54836000000012</v>
      </c>
      <c r="K63" s="115">
        <f>E63/(J63/100)</f>
        <v>92.403341748373649</v>
      </c>
    </row>
    <row r="64" spans="1:11" ht="16.5" thickBot="1" x14ac:dyDescent="0.3">
      <c r="A64" s="3">
        <v>7</v>
      </c>
      <c r="B64" s="11" t="s">
        <v>131</v>
      </c>
      <c r="C64" s="3" t="s">
        <v>80</v>
      </c>
      <c r="D64" s="3">
        <v>0.5</v>
      </c>
      <c r="E64" s="3">
        <v>700</v>
      </c>
      <c r="F64" s="3">
        <f t="shared" si="6"/>
        <v>350</v>
      </c>
      <c r="G64" s="69" t="s">
        <v>340</v>
      </c>
      <c r="H64" s="69" t="s">
        <v>343</v>
      </c>
      <c r="I64" s="69" t="s">
        <v>328</v>
      </c>
      <c r="J64" s="109">
        <f>0.666*1137.46</f>
        <v>757.54836000000012</v>
      </c>
      <c r="K64" s="115">
        <f>E64/(J64/100)</f>
        <v>92.403341748373649</v>
      </c>
    </row>
    <row r="65" spans="1:11" ht="55.5" customHeight="1" thickBot="1" x14ac:dyDescent="0.3">
      <c r="A65" s="3">
        <v>8</v>
      </c>
      <c r="B65" s="11" t="s">
        <v>81</v>
      </c>
      <c r="C65" s="3" t="s">
        <v>82</v>
      </c>
      <c r="D65" s="3">
        <v>8</v>
      </c>
      <c r="E65" s="9" t="s">
        <v>311</v>
      </c>
      <c r="F65" s="3">
        <v>5216</v>
      </c>
      <c r="G65" s="69" t="s">
        <v>340</v>
      </c>
      <c r="H65" s="69" t="s">
        <v>70</v>
      </c>
      <c r="I65" s="69" t="s">
        <v>141</v>
      </c>
      <c r="J65" s="109">
        <f>0.582*1137.46</f>
        <v>662.00171999999998</v>
      </c>
      <c r="K65" s="115">
        <f>F65/D65/(J65/100)</f>
        <v>98.48917008856111</v>
      </c>
    </row>
    <row r="66" spans="1:11" ht="16.5" thickBot="1" x14ac:dyDescent="0.3">
      <c r="A66" s="3">
        <v>9</v>
      </c>
      <c r="B66" s="11" t="s">
        <v>90</v>
      </c>
      <c r="C66" s="3" t="s">
        <v>91</v>
      </c>
      <c r="D66" s="3">
        <v>1</v>
      </c>
      <c r="E66" s="3">
        <v>620</v>
      </c>
      <c r="F66" s="3">
        <f t="shared" si="6"/>
        <v>620</v>
      </c>
      <c r="G66" s="69" t="s">
        <v>330</v>
      </c>
      <c r="H66" s="69" t="s">
        <v>67</v>
      </c>
      <c r="I66" s="69" t="s">
        <v>60</v>
      </c>
      <c r="J66" s="109">
        <f>0.513*1137.46</f>
        <v>583.51697999999999</v>
      </c>
      <c r="K66" s="115">
        <f>E66/(J66/100)</f>
        <v>106.25226364449583</v>
      </c>
    </row>
    <row r="67" spans="1:11" ht="16.5" thickBot="1" x14ac:dyDescent="0.3">
      <c r="A67" s="3">
        <v>10</v>
      </c>
      <c r="B67" s="11" t="s">
        <v>9</v>
      </c>
      <c r="C67" s="3" t="s">
        <v>10</v>
      </c>
      <c r="D67" s="3">
        <v>1</v>
      </c>
      <c r="E67" s="3">
        <v>620</v>
      </c>
      <c r="F67" s="3">
        <f t="shared" si="6"/>
        <v>620</v>
      </c>
      <c r="G67" s="67" t="s">
        <v>330</v>
      </c>
      <c r="H67" s="67" t="s">
        <v>67</v>
      </c>
      <c r="I67" s="67" t="s">
        <v>60</v>
      </c>
      <c r="J67" s="109">
        <f>0.513*1137.46</f>
        <v>583.51697999999999</v>
      </c>
      <c r="K67" s="115">
        <f>E67/(J67/100)</f>
        <v>106.25226364449583</v>
      </c>
    </row>
    <row r="68" spans="1:11" x14ac:dyDescent="0.25">
      <c r="A68" s="3"/>
      <c r="B68" s="14" t="s">
        <v>13</v>
      </c>
      <c r="C68" s="3"/>
      <c r="D68" s="4">
        <f>SUM(D58:D67)</f>
        <v>15.5</v>
      </c>
      <c r="E68" s="3"/>
      <c r="F68" s="4">
        <f>SUM(F58:F67)</f>
        <v>11146</v>
      </c>
      <c r="G68" s="19"/>
      <c r="H68" s="19"/>
      <c r="I68" s="19"/>
      <c r="J68" s="131"/>
      <c r="K68" s="131"/>
    </row>
  </sheetData>
  <mergeCells count="13">
    <mergeCell ref="A2:F2"/>
    <mergeCell ref="A1:H1"/>
    <mergeCell ref="A4:F4"/>
    <mergeCell ref="A8:F8"/>
    <mergeCell ref="A32:F32"/>
    <mergeCell ref="A28:F28"/>
    <mergeCell ref="A24:F24"/>
    <mergeCell ref="A19:F19"/>
    <mergeCell ref="A38:F38"/>
    <mergeCell ref="A57:F57"/>
    <mergeCell ref="A35:F35"/>
    <mergeCell ref="A46:F46"/>
    <mergeCell ref="A52:F52"/>
  </mergeCells>
  <phoneticPr fontId="16" type="noConversion"/>
  <pageMargins left="0.7" right="0.7" top="0.75" bottom="0.75" header="0.3" footer="0.3"/>
  <pageSetup paperSize="9"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  <pageSetUpPr fitToPage="1"/>
  </sheetPr>
  <dimension ref="A1:M43"/>
  <sheetViews>
    <sheetView topLeftCell="A10" zoomScale="90" zoomScaleNormal="90" workbookViewId="0">
      <selection activeCell="D30" sqref="D30"/>
    </sheetView>
  </sheetViews>
  <sheetFormatPr defaultRowHeight="15.75" x14ac:dyDescent="0.25"/>
  <cols>
    <col min="1" max="1" width="9.5703125" bestFit="1" customWidth="1"/>
    <col min="2" max="2" width="22.140625" customWidth="1"/>
    <col min="3" max="3" width="11.5703125" customWidth="1"/>
    <col min="5" max="5" width="13.42578125" customWidth="1"/>
    <col min="6" max="6" width="13.140625" customWidth="1"/>
    <col min="8" max="8" width="11.42578125" customWidth="1"/>
    <col min="9" max="9" width="14.5703125" customWidth="1"/>
    <col min="10" max="10" width="19.5703125" style="71" customWidth="1"/>
    <col min="11" max="11" width="14.28515625" style="71" customWidth="1"/>
    <col min="13" max="13" width="46.28515625" customWidth="1"/>
  </cols>
  <sheetData>
    <row r="1" spans="1:11" s="76" customFormat="1" ht="15.75" customHeight="1" x14ac:dyDescent="0.25">
      <c r="A1" s="148" t="s">
        <v>416</v>
      </c>
      <c r="B1" s="148"/>
      <c r="C1" s="148"/>
      <c r="D1" s="148"/>
      <c r="E1" s="148"/>
      <c r="F1" s="148"/>
      <c r="G1" s="148"/>
      <c r="H1" s="148"/>
      <c r="J1" s="99"/>
      <c r="K1" s="99"/>
    </row>
    <row r="2" spans="1:11" ht="38.25" customHeight="1" x14ac:dyDescent="0.25">
      <c r="A2" s="146" t="s">
        <v>358</v>
      </c>
      <c r="B2" s="146"/>
      <c r="C2" s="146"/>
      <c r="D2" s="146"/>
      <c r="E2" s="146"/>
      <c r="F2" s="146"/>
    </row>
    <row r="3" spans="1:11" ht="47.25" x14ac:dyDescent="0.25">
      <c r="A3" s="70" t="s">
        <v>0</v>
      </c>
      <c r="B3" s="26" t="s">
        <v>1</v>
      </c>
      <c r="C3" s="26" t="s">
        <v>2</v>
      </c>
      <c r="D3" s="26" t="s">
        <v>3</v>
      </c>
      <c r="E3" s="26" t="s">
        <v>252</v>
      </c>
      <c r="F3" s="26" t="s">
        <v>253</v>
      </c>
      <c r="G3" s="26" t="s">
        <v>254</v>
      </c>
      <c r="H3" s="26" t="s">
        <v>255</v>
      </c>
      <c r="I3" s="26" t="s">
        <v>256</v>
      </c>
      <c r="J3" s="26" t="s">
        <v>372</v>
      </c>
      <c r="K3" s="26" t="s">
        <v>324</v>
      </c>
    </row>
    <row r="4" spans="1:11" ht="15.75" customHeight="1" x14ac:dyDescent="0.25">
      <c r="A4" s="175" t="s">
        <v>107</v>
      </c>
      <c r="B4" s="176"/>
      <c r="C4" s="176"/>
      <c r="D4" s="176"/>
      <c r="E4" s="176"/>
      <c r="F4" s="176"/>
      <c r="G4" s="19"/>
      <c r="H4" s="19"/>
      <c r="I4" s="19"/>
      <c r="J4" s="131"/>
      <c r="K4" s="131"/>
    </row>
    <row r="5" spans="1:11" x14ac:dyDescent="0.25">
      <c r="A5" s="9">
        <v>1</v>
      </c>
      <c r="B5" s="87" t="s">
        <v>5</v>
      </c>
      <c r="C5" s="9" t="s">
        <v>6</v>
      </c>
      <c r="D5" s="9">
        <v>1</v>
      </c>
      <c r="E5" s="9">
        <v>795</v>
      </c>
      <c r="F5" s="9">
        <f>ROUND(D5*E5,0)</f>
        <v>795</v>
      </c>
      <c r="G5" s="95" t="s">
        <v>327</v>
      </c>
      <c r="H5" s="9" t="s">
        <v>62</v>
      </c>
      <c r="I5" s="9" t="s">
        <v>332</v>
      </c>
      <c r="J5" s="130">
        <f>0.796*1137.46</f>
        <v>905.41816000000006</v>
      </c>
      <c r="K5" s="115">
        <f>E5/(J5/100)</f>
        <v>87.804733229561023</v>
      </c>
    </row>
    <row r="6" spans="1:11" x14ac:dyDescent="0.25">
      <c r="A6" s="59"/>
      <c r="B6" s="88" t="s">
        <v>13</v>
      </c>
      <c r="C6" s="9"/>
      <c r="D6" s="26">
        <f>SUM(D5)</f>
        <v>1</v>
      </c>
      <c r="E6" s="26"/>
      <c r="F6" s="26">
        <f>SUM(F5)</f>
        <v>795</v>
      </c>
      <c r="G6" s="19"/>
      <c r="H6" s="19"/>
      <c r="I6" s="19"/>
      <c r="J6" s="131"/>
      <c r="K6" s="132"/>
    </row>
    <row r="7" spans="1:11" ht="15.75" customHeight="1" x14ac:dyDescent="0.25">
      <c r="A7" s="180" t="s">
        <v>29</v>
      </c>
      <c r="B7" s="181"/>
      <c r="C7" s="181"/>
      <c r="D7" s="181"/>
      <c r="E7" s="181"/>
      <c r="F7" s="181"/>
      <c r="G7" s="19"/>
      <c r="H7" s="19"/>
      <c r="I7" s="19"/>
      <c r="J7" s="131"/>
      <c r="K7" s="132"/>
    </row>
    <row r="8" spans="1:11" ht="16.5" thickBot="1" x14ac:dyDescent="0.3">
      <c r="A8" s="9">
        <v>1</v>
      </c>
      <c r="B8" s="87" t="s">
        <v>200</v>
      </c>
      <c r="C8" s="9" t="s">
        <v>72</v>
      </c>
      <c r="D8" s="9">
        <v>1</v>
      </c>
      <c r="E8" s="9">
        <v>1002</v>
      </c>
      <c r="F8" s="9">
        <f>ROUND(D8*E8,0)</f>
        <v>1002</v>
      </c>
      <c r="G8" s="69" t="s">
        <v>63</v>
      </c>
      <c r="H8" s="69" t="s">
        <v>208</v>
      </c>
      <c r="I8" s="69" t="s">
        <v>329</v>
      </c>
      <c r="J8" s="109">
        <f>1.017*1137.46</f>
        <v>1156.79682</v>
      </c>
      <c r="K8" s="115">
        <f>E8/(J8/100)</f>
        <v>86.618495372419844</v>
      </c>
    </row>
    <row r="9" spans="1:11" x14ac:dyDescent="0.25">
      <c r="A9" s="9">
        <v>2</v>
      </c>
      <c r="B9" s="87" t="s">
        <v>56</v>
      </c>
      <c r="C9" s="9" t="s">
        <v>57</v>
      </c>
      <c r="D9" s="9">
        <v>1</v>
      </c>
      <c r="E9" s="9">
        <v>690</v>
      </c>
      <c r="F9" s="9">
        <f>ROUND(D9*E9,0)</f>
        <v>690</v>
      </c>
      <c r="G9" s="67" t="s">
        <v>330</v>
      </c>
      <c r="H9" s="67" t="s">
        <v>208</v>
      </c>
      <c r="I9" s="67" t="s">
        <v>141</v>
      </c>
      <c r="J9" s="108">
        <f>0.582*1137.46</f>
        <v>662.00171999999998</v>
      </c>
      <c r="K9" s="115">
        <f>E9/(J9/100)</f>
        <v>104.22933644341589</v>
      </c>
    </row>
    <row r="10" spans="1:11" ht="32.25" thickBot="1" x14ac:dyDescent="0.3">
      <c r="A10" s="9">
        <v>3</v>
      </c>
      <c r="B10" s="87" t="s">
        <v>74</v>
      </c>
      <c r="C10" s="9" t="s">
        <v>65</v>
      </c>
      <c r="D10" s="9">
        <v>2</v>
      </c>
      <c r="E10" s="9">
        <v>670</v>
      </c>
      <c r="F10" s="9">
        <f t="shared" ref="F10" si="0">ROUND(D10*E10,0)</f>
        <v>1340</v>
      </c>
      <c r="G10" s="67" t="s">
        <v>330</v>
      </c>
      <c r="H10" s="67" t="s">
        <v>64</v>
      </c>
      <c r="I10" s="67" t="s">
        <v>63</v>
      </c>
      <c r="J10" s="109">
        <f>0.57*1137.46</f>
        <v>648.35219999999993</v>
      </c>
      <c r="K10" s="115">
        <f>F10/D10/(J10/100)</f>
        <v>103.33889512521128</v>
      </c>
    </row>
    <row r="11" spans="1:11" ht="16.5" thickBot="1" x14ac:dyDescent="0.3">
      <c r="A11" s="9">
        <v>4</v>
      </c>
      <c r="B11" s="87" t="s">
        <v>9</v>
      </c>
      <c r="C11" s="9" t="s">
        <v>10</v>
      </c>
      <c r="D11" s="9">
        <v>2</v>
      </c>
      <c r="E11" s="9">
        <v>620</v>
      </c>
      <c r="F11" s="9">
        <f>ROUND(D11*E11,0)</f>
        <v>1240</v>
      </c>
      <c r="G11" s="67" t="s">
        <v>330</v>
      </c>
      <c r="H11" s="67" t="s">
        <v>67</v>
      </c>
      <c r="I11" s="67" t="s">
        <v>60</v>
      </c>
      <c r="J11" s="109">
        <f>0.513*1137.46</f>
        <v>583.51697999999999</v>
      </c>
      <c r="K11" s="115">
        <f>E11/(J11/100)</f>
        <v>106.25226364449583</v>
      </c>
    </row>
    <row r="12" spans="1:11" ht="16.5" thickBot="1" x14ac:dyDescent="0.3">
      <c r="A12" s="9">
        <v>5</v>
      </c>
      <c r="B12" s="87" t="s">
        <v>155</v>
      </c>
      <c r="C12" s="9" t="s">
        <v>12</v>
      </c>
      <c r="D12" s="9">
        <v>1</v>
      </c>
      <c r="E12" s="9">
        <v>620</v>
      </c>
      <c r="F12" s="9">
        <f t="shared" ref="F12" si="1">ROUND(D12*E12,0)</f>
        <v>620</v>
      </c>
      <c r="G12" s="67" t="s">
        <v>330</v>
      </c>
      <c r="H12" s="67" t="s">
        <v>67</v>
      </c>
      <c r="I12" s="67" t="s">
        <v>60</v>
      </c>
      <c r="J12" s="109">
        <f>0.513*1137.46</f>
        <v>583.51697999999999</v>
      </c>
      <c r="K12" s="115">
        <f>E12/(J12/100)</f>
        <v>106.25226364449583</v>
      </c>
    </row>
    <row r="13" spans="1:11" ht="16.5" thickBot="1" x14ac:dyDescent="0.3">
      <c r="A13" s="9">
        <v>6</v>
      </c>
      <c r="B13" s="87" t="s">
        <v>7</v>
      </c>
      <c r="C13" s="9" t="s">
        <v>8</v>
      </c>
      <c r="D13" s="9">
        <v>0.5</v>
      </c>
      <c r="E13" s="9">
        <v>620</v>
      </c>
      <c r="F13" s="9">
        <f>ROUND(D13*E13,0)</f>
        <v>310</v>
      </c>
      <c r="G13" s="67" t="s">
        <v>330</v>
      </c>
      <c r="H13" s="67" t="s">
        <v>64</v>
      </c>
      <c r="I13" s="67" t="s">
        <v>63</v>
      </c>
      <c r="J13" s="109">
        <f>0.57*1137.46</f>
        <v>648.35219999999993</v>
      </c>
      <c r="K13" s="115">
        <f>E13/(J13/100)</f>
        <v>95.627037280046267</v>
      </c>
    </row>
    <row r="14" spans="1:11" x14ac:dyDescent="0.25">
      <c r="A14" s="59"/>
      <c r="B14" s="88" t="s">
        <v>13</v>
      </c>
      <c r="C14" s="26"/>
      <c r="D14" s="26">
        <f>SUM(D8:D13)</f>
        <v>7.5</v>
      </c>
      <c r="E14" s="26"/>
      <c r="F14" s="26">
        <f>SUM(F8:F13)</f>
        <v>5202</v>
      </c>
      <c r="G14" s="19"/>
      <c r="H14" s="19"/>
      <c r="I14" s="19"/>
      <c r="J14" s="131"/>
      <c r="K14" s="132"/>
    </row>
    <row r="15" spans="1:11" ht="15.75" customHeight="1" x14ac:dyDescent="0.25">
      <c r="A15" s="172" t="s">
        <v>307</v>
      </c>
      <c r="B15" s="172"/>
      <c r="C15" s="172"/>
      <c r="D15" s="172"/>
      <c r="E15" s="172"/>
      <c r="F15" s="172"/>
      <c r="G15" s="19"/>
      <c r="H15" s="19"/>
      <c r="I15" s="19"/>
      <c r="J15" s="131"/>
      <c r="K15" s="132"/>
    </row>
    <row r="16" spans="1:11" ht="16.5" thickBot="1" x14ac:dyDescent="0.3">
      <c r="A16" s="84">
        <v>1</v>
      </c>
      <c r="B16" s="47" t="s">
        <v>104</v>
      </c>
      <c r="C16" s="84" t="s">
        <v>105</v>
      </c>
      <c r="D16" s="89">
        <v>0.5</v>
      </c>
      <c r="E16" s="9">
        <v>650</v>
      </c>
      <c r="F16" s="89">
        <f>ROUND(D16*E16,0)</f>
        <v>325</v>
      </c>
      <c r="G16" s="69" t="s">
        <v>310</v>
      </c>
      <c r="H16" s="69" t="s">
        <v>180</v>
      </c>
      <c r="I16" s="69" t="s">
        <v>328</v>
      </c>
      <c r="J16" s="109">
        <f>0.666*1137.46</f>
        <v>757.54836000000012</v>
      </c>
      <c r="K16" s="115">
        <f>E16/(J16/100)</f>
        <v>85.803103052061246</v>
      </c>
    </row>
    <row r="17" spans="1:13" x14ac:dyDescent="0.25">
      <c r="A17" s="90"/>
      <c r="B17" s="91" t="s">
        <v>13</v>
      </c>
      <c r="C17" s="90"/>
      <c r="D17" s="26">
        <f>SUM(D16)</f>
        <v>0.5</v>
      </c>
      <c r="E17" s="26"/>
      <c r="F17" s="26">
        <f>SUM(F16)</f>
        <v>325</v>
      </c>
      <c r="G17" s="19"/>
      <c r="H17" s="19"/>
      <c r="I17" s="19"/>
      <c r="J17" s="131"/>
      <c r="K17" s="132"/>
    </row>
    <row r="18" spans="1:13" ht="15.75" customHeight="1" x14ac:dyDescent="0.25">
      <c r="A18" s="172" t="s">
        <v>387</v>
      </c>
      <c r="B18" s="172"/>
      <c r="C18" s="172"/>
      <c r="D18" s="172"/>
      <c r="E18" s="172"/>
      <c r="F18" s="172"/>
      <c r="G18" s="19"/>
      <c r="H18" s="19"/>
      <c r="I18" s="19"/>
      <c r="J18" s="131"/>
      <c r="K18" s="132"/>
    </row>
    <row r="19" spans="1:13" x14ac:dyDescent="0.25">
      <c r="A19" s="9">
        <v>1</v>
      </c>
      <c r="B19" s="87" t="s">
        <v>244</v>
      </c>
      <c r="C19" s="9" t="s">
        <v>92</v>
      </c>
      <c r="D19" s="9">
        <v>1</v>
      </c>
      <c r="E19" s="9">
        <v>620</v>
      </c>
      <c r="F19" s="9">
        <f>ROUND(D19*E19,0)</f>
        <v>620</v>
      </c>
      <c r="G19" s="69" t="s">
        <v>333</v>
      </c>
      <c r="H19" s="69" t="s">
        <v>86</v>
      </c>
      <c r="I19" s="69" t="s">
        <v>334</v>
      </c>
      <c r="J19" s="108">
        <f>0.85*1137.46</f>
        <v>966.84100000000001</v>
      </c>
      <c r="K19" s="115">
        <f>E19/(J19/100)</f>
        <v>64.126366176031013</v>
      </c>
    </row>
    <row r="20" spans="1:13" x14ac:dyDescent="0.25">
      <c r="A20" s="59"/>
      <c r="B20" s="88" t="s">
        <v>13</v>
      </c>
      <c r="C20" s="9"/>
      <c r="D20" s="26">
        <f>SUM(D19)</f>
        <v>1</v>
      </c>
      <c r="E20" s="26"/>
      <c r="F20" s="26">
        <f>SUM(F19)</f>
        <v>620</v>
      </c>
      <c r="G20" s="19"/>
      <c r="H20" s="19"/>
      <c r="I20" s="19"/>
      <c r="J20" s="131"/>
      <c r="K20" s="132"/>
    </row>
    <row r="21" spans="1:13" ht="15.75" customHeight="1" x14ac:dyDescent="0.25">
      <c r="A21" s="172" t="s">
        <v>283</v>
      </c>
      <c r="B21" s="172"/>
      <c r="C21" s="172"/>
      <c r="D21" s="172"/>
      <c r="E21" s="172"/>
      <c r="F21" s="172"/>
      <c r="G21" s="19"/>
      <c r="H21" s="19"/>
      <c r="I21" s="19"/>
      <c r="J21" s="131"/>
      <c r="K21" s="132"/>
    </row>
    <row r="22" spans="1:13" ht="42.75" customHeight="1" thickBot="1" x14ac:dyDescent="0.3">
      <c r="A22" s="9">
        <v>1</v>
      </c>
      <c r="B22" s="87" t="s">
        <v>152</v>
      </c>
      <c r="C22" s="9" t="s">
        <v>24</v>
      </c>
      <c r="D22" s="9">
        <v>1</v>
      </c>
      <c r="E22" s="9">
        <v>780</v>
      </c>
      <c r="F22" s="9">
        <f>ROUND(D22*E22,0)</f>
        <v>780</v>
      </c>
      <c r="G22" s="69" t="s">
        <v>310</v>
      </c>
      <c r="H22" s="69" t="s">
        <v>208</v>
      </c>
      <c r="I22" s="69" t="s">
        <v>334</v>
      </c>
      <c r="J22" s="109">
        <f>0.85*1137.46</f>
        <v>966.84100000000001</v>
      </c>
      <c r="K22" s="115">
        <f>E22/(J22/100)</f>
        <v>80.675105834361602</v>
      </c>
    </row>
    <row r="23" spans="1:13" x14ac:dyDescent="0.25">
      <c r="A23" s="9">
        <v>2</v>
      </c>
      <c r="B23" s="87" t="s">
        <v>212</v>
      </c>
      <c r="C23" s="9" t="s">
        <v>45</v>
      </c>
      <c r="D23" s="9">
        <v>0.3</v>
      </c>
      <c r="E23" s="9">
        <v>620</v>
      </c>
      <c r="F23" s="9">
        <f>ROUND(D23*E23,0)</f>
        <v>186</v>
      </c>
      <c r="G23" s="69" t="s">
        <v>310</v>
      </c>
      <c r="H23" s="69" t="s">
        <v>68</v>
      </c>
      <c r="I23" s="69" t="s">
        <v>328</v>
      </c>
      <c r="J23" s="108">
        <f t="shared" ref="J23:J25" si="2">0.666*1137.46</f>
        <v>757.54836000000012</v>
      </c>
      <c r="K23" s="115">
        <f>E23/(J23/100)</f>
        <v>81.842959834273799</v>
      </c>
    </row>
    <row r="24" spans="1:13" x14ac:dyDescent="0.25">
      <c r="A24" s="9">
        <v>3</v>
      </c>
      <c r="B24" s="87" t="s">
        <v>213</v>
      </c>
      <c r="C24" s="9" t="s">
        <v>96</v>
      </c>
      <c r="D24" s="9">
        <v>0.2</v>
      </c>
      <c r="E24" s="9">
        <v>620</v>
      </c>
      <c r="F24" s="9">
        <f>ROUND(D24*E24,0)</f>
        <v>124</v>
      </c>
      <c r="G24" s="69" t="s">
        <v>310</v>
      </c>
      <c r="H24" s="69" t="s">
        <v>68</v>
      </c>
      <c r="I24" s="69" t="s">
        <v>328</v>
      </c>
      <c r="J24" s="108">
        <f t="shared" si="2"/>
        <v>757.54836000000012</v>
      </c>
      <c r="K24" s="115">
        <f>E24/(J24/100)</f>
        <v>81.842959834273799</v>
      </c>
    </row>
    <row r="25" spans="1:13" x14ac:dyDescent="0.25">
      <c r="A25" s="9">
        <v>4</v>
      </c>
      <c r="B25" s="87" t="s">
        <v>213</v>
      </c>
      <c r="C25" s="9" t="s">
        <v>96</v>
      </c>
      <c r="D25" s="9">
        <v>0.4</v>
      </c>
      <c r="E25" s="9">
        <v>620</v>
      </c>
      <c r="F25" s="9">
        <f>ROUND(D25*E25,0)</f>
        <v>248</v>
      </c>
      <c r="G25" s="69" t="s">
        <v>310</v>
      </c>
      <c r="H25" s="69" t="s">
        <v>68</v>
      </c>
      <c r="I25" s="69" t="s">
        <v>328</v>
      </c>
      <c r="J25" s="108">
        <f t="shared" si="2"/>
        <v>757.54836000000012</v>
      </c>
      <c r="K25" s="115">
        <f>E25/(J25/100)</f>
        <v>81.842959834273799</v>
      </c>
    </row>
    <row r="26" spans="1:13" x14ac:dyDescent="0.25">
      <c r="A26" s="59"/>
      <c r="B26" s="88" t="s">
        <v>13</v>
      </c>
      <c r="C26" s="9"/>
      <c r="D26" s="26">
        <f>SUM(D22:D25)</f>
        <v>1.9</v>
      </c>
      <c r="E26" s="26"/>
      <c r="F26" s="26">
        <f>SUM(F22:F25)</f>
        <v>1338</v>
      </c>
      <c r="G26" s="19"/>
      <c r="H26" s="19"/>
      <c r="I26" s="19"/>
      <c r="J26" s="131"/>
      <c r="K26" s="132"/>
    </row>
    <row r="27" spans="1:13" ht="15.75" customHeight="1" x14ac:dyDescent="0.25">
      <c r="A27" s="172" t="s">
        <v>201</v>
      </c>
      <c r="B27" s="172"/>
      <c r="C27" s="172"/>
      <c r="D27" s="172"/>
      <c r="E27" s="172"/>
      <c r="F27" s="172"/>
      <c r="G27" s="19"/>
      <c r="H27" s="19"/>
      <c r="I27" s="19"/>
      <c r="J27" s="131"/>
      <c r="K27" s="132"/>
    </row>
    <row r="28" spans="1:13" ht="16.5" thickBot="1" x14ac:dyDescent="0.3">
      <c r="A28" s="128">
        <v>1</v>
      </c>
      <c r="B28" s="87" t="s">
        <v>43</v>
      </c>
      <c r="C28" s="9" t="s">
        <v>76</v>
      </c>
      <c r="D28" s="9">
        <v>1</v>
      </c>
      <c r="E28" s="9">
        <v>1250</v>
      </c>
      <c r="F28" s="9">
        <f t="shared" ref="F28:F39" si="3">ROUND(D28*E28,0)</f>
        <v>1250</v>
      </c>
      <c r="G28" s="69" t="s">
        <v>325</v>
      </c>
      <c r="H28" s="69" t="s">
        <v>67</v>
      </c>
      <c r="I28" s="69" t="s">
        <v>326</v>
      </c>
      <c r="J28" s="109">
        <f>1.911*1137.46</f>
        <v>2173.68606</v>
      </c>
      <c r="K28" s="115">
        <f>E28/(J28/100)</f>
        <v>57.506004339927543</v>
      </c>
    </row>
    <row r="29" spans="1:13" ht="48" customHeight="1" thickBot="1" x14ac:dyDescent="0.3">
      <c r="A29" s="128">
        <v>2</v>
      </c>
      <c r="B29" s="87" t="s">
        <v>202</v>
      </c>
      <c r="C29" s="92" t="s">
        <v>203</v>
      </c>
      <c r="D29" s="9">
        <v>1</v>
      </c>
      <c r="E29" s="9">
        <v>766</v>
      </c>
      <c r="F29" s="9">
        <f t="shared" si="3"/>
        <v>766</v>
      </c>
      <c r="G29" s="69" t="s">
        <v>63</v>
      </c>
      <c r="H29" s="69" t="s">
        <v>67</v>
      </c>
      <c r="I29" s="69" t="s">
        <v>336</v>
      </c>
      <c r="J29" s="109">
        <f>0.623*1137.46</f>
        <v>708.63758000000007</v>
      </c>
      <c r="K29" s="115">
        <f>E29/(J29/100)</f>
        <v>108.09474710613003</v>
      </c>
    </row>
    <row r="30" spans="1:13" ht="48" customHeight="1" thickBot="1" x14ac:dyDescent="0.3">
      <c r="A30" s="9">
        <v>3</v>
      </c>
      <c r="B30" s="87" t="s">
        <v>87</v>
      </c>
      <c r="C30" s="9" t="s">
        <v>88</v>
      </c>
      <c r="D30" s="9">
        <v>0.7</v>
      </c>
      <c r="E30" s="9" t="s">
        <v>288</v>
      </c>
      <c r="F30" s="9">
        <v>672</v>
      </c>
      <c r="G30" s="69" t="s">
        <v>321</v>
      </c>
      <c r="H30" s="69" t="s">
        <v>322</v>
      </c>
      <c r="I30" s="69" t="s">
        <v>334</v>
      </c>
      <c r="J30" s="96">
        <f>0.85*1137.46</f>
        <v>966.84100000000001</v>
      </c>
      <c r="K30" s="115">
        <f>F30/D30/(J30/100)</f>
        <v>99.292437949983523</v>
      </c>
    </row>
    <row r="31" spans="1:13" ht="31.5" customHeight="1" thickBot="1" x14ac:dyDescent="0.3">
      <c r="A31" s="128">
        <v>4</v>
      </c>
      <c r="B31" s="87" t="s">
        <v>206</v>
      </c>
      <c r="C31" s="93" t="s">
        <v>207</v>
      </c>
      <c r="D31" s="9">
        <v>1</v>
      </c>
      <c r="E31" s="9">
        <v>875</v>
      </c>
      <c r="F31" s="9">
        <f>ROUND(D31*E31,0)</f>
        <v>875</v>
      </c>
      <c r="G31" s="107" t="s">
        <v>318</v>
      </c>
      <c r="H31" s="107" t="s">
        <v>345</v>
      </c>
      <c r="I31" s="107" t="s">
        <v>332</v>
      </c>
      <c r="J31" s="109">
        <f>0.796*1137.46</f>
        <v>905.41816000000006</v>
      </c>
      <c r="K31" s="115">
        <f>F31/D31/(J31/100)</f>
        <v>96.640429655177229</v>
      </c>
      <c r="M31" s="142"/>
    </row>
    <row r="32" spans="1:13" ht="31.5" x14ac:dyDescent="0.25">
      <c r="A32" s="128">
        <v>5</v>
      </c>
      <c r="B32" s="87" t="s">
        <v>349</v>
      </c>
      <c r="C32" s="9" t="s">
        <v>317</v>
      </c>
      <c r="D32" s="9">
        <v>1</v>
      </c>
      <c r="E32" s="9">
        <v>720</v>
      </c>
      <c r="F32" s="9">
        <f>ROUND(D32*E32,0)</f>
        <v>720</v>
      </c>
      <c r="G32" s="69" t="s">
        <v>318</v>
      </c>
      <c r="H32" s="69" t="s">
        <v>61</v>
      </c>
      <c r="I32" s="69" t="s">
        <v>328</v>
      </c>
      <c r="J32" s="135">
        <f t="shared" ref="J32" si="4">0.666*1137.46</f>
        <v>757.54836000000012</v>
      </c>
      <c r="K32" s="115">
        <f>E32/(J32/100)</f>
        <v>95.043437226898618</v>
      </c>
    </row>
    <row r="33" spans="1:12" ht="16.5" thickBot="1" x14ac:dyDescent="0.3">
      <c r="A33" s="9">
        <v>6</v>
      </c>
      <c r="B33" s="87" t="s">
        <v>77</v>
      </c>
      <c r="C33" s="9" t="s">
        <v>130</v>
      </c>
      <c r="D33" s="9">
        <v>1</v>
      </c>
      <c r="E33" s="9">
        <v>875</v>
      </c>
      <c r="F33" s="9">
        <f t="shared" si="3"/>
        <v>875</v>
      </c>
      <c r="G33" s="69" t="s">
        <v>340</v>
      </c>
      <c r="H33" s="69" t="s">
        <v>341</v>
      </c>
      <c r="I33" s="69" t="s">
        <v>329</v>
      </c>
      <c r="J33" s="109">
        <f>1.017*1137.46</f>
        <v>1156.79682</v>
      </c>
      <c r="K33" s="115">
        <f>E33/(J33/100)</f>
        <v>75.639903643580197</v>
      </c>
    </row>
    <row r="34" spans="1:12" ht="16.5" thickBot="1" x14ac:dyDescent="0.3">
      <c r="A34" s="128">
        <v>7</v>
      </c>
      <c r="B34" s="87" t="s">
        <v>204</v>
      </c>
      <c r="C34" s="9" t="s">
        <v>85</v>
      </c>
      <c r="D34" s="9">
        <v>1</v>
      </c>
      <c r="E34" s="9">
        <v>700</v>
      </c>
      <c r="F34" s="9">
        <f>ROUND(D34*E34,0)</f>
        <v>700</v>
      </c>
      <c r="G34" s="67" t="s">
        <v>340</v>
      </c>
      <c r="H34" s="69" t="s">
        <v>86</v>
      </c>
      <c r="I34" s="101" t="s">
        <v>328</v>
      </c>
      <c r="J34" s="109">
        <f>0.666*1137.46</f>
        <v>757.54836000000012</v>
      </c>
      <c r="K34" s="115">
        <f>E34/(J34/100)</f>
        <v>92.403341748373649</v>
      </c>
    </row>
    <row r="35" spans="1:12" ht="16.5" thickBot="1" x14ac:dyDescent="0.3">
      <c r="A35" s="128">
        <v>8</v>
      </c>
      <c r="B35" s="87" t="s">
        <v>131</v>
      </c>
      <c r="C35" s="9" t="s">
        <v>80</v>
      </c>
      <c r="D35" s="9">
        <v>1</v>
      </c>
      <c r="E35" s="9">
        <v>700</v>
      </c>
      <c r="F35" s="9">
        <f t="shared" si="3"/>
        <v>700</v>
      </c>
      <c r="G35" s="69" t="s">
        <v>340</v>
      </c>
      <c r="H35" s="69" t="s">
        <v>343</v>
      </c>
      <c r="I35" s="69" t="s">
        <v>328</v>
      </c>
      <c r="J35" s="109">
        <f>0.666*1137.46</f>
        <v>757.54836000000012</v>
      </c>
      <c r="K35" s="115">
        <f>E35/(J35/100)</f>
        <v>92.403341748373649</v>
      </c>
    </row>
    <row r="36" spans="1:12" ht="48" thickBot="1" x14ac:dyDescent="0.3">
      <c r="A36" s="9">
        <v>9</v>
      </c>
      <c r="B36" s="87" t="s">
        <v>205</v>
      </c>
      <c r="C36" s="9" t="s">
        <v>82</v>
      </c>
      <c r="D36" s="9">
        <v>14</v>
      </c>
      <c r="E36" s="9" t="s">
        <v>311</v>
      </c>
      <c r="F36" s="9">
        <v>9128</v>
      </c>
      <c r="G36" s="69" t="s">
        <v>340</v>
      </c>
      <c r="H36" s="69" t="s">
        <v>70</v>
      </c>
      <c r="I36" s="69" t="s">
        <v>141</v>
      </c>
      <c r="J36" s="109">
        <f>0.582*1137.46</f>
        <v>662.00171999999998</v>
      </c>
      <c r="K36" s="115">
        <f>F36/D36/(J36/100)</f>
        <v>98.48917008856111</v>
      </c>
    </row>
    <row r="37" spans="1:12" ht="16.5" thickBot="1" x14ac:dyDescent="0.3">
      <c r="A37" s="128">
        <v>10</v>
      </c>
      <c r="B37" s="56" t="s">
        <v>14</v>
      </c>
      <c r="C37" s="9" t="s">
        <v>15</v>
      </c>
      <c r="D37" s="9">
        <v>1</v>
      </c>
      <c r="E37" s="9">
        <v>670</v>
      </c>
      <c r="F37" s="9">
        <f>ROUND(D37*E37,0)</f>
        <v>670</v>
      </c>
      <c r="G37" s="69" t="s">
        <v>330</v>
      </c>
      <c r="H37" s="69" t="s">
        <v>208</v>
      </c>
      <c r="I37" s="100" t="s">
        <v>141</v>
      </c>
      <c r="J37" s="140">
        <f>0.582*1137.46</f>
        <v>662.00171999999998</v>
      </c>
      <c r="K37" s="115">
        <f>E37/(J37/100)</f>
        <v>101.20819625665021</v>
      </c>
      <c r="L37" s="99"/>
    </row>
    <row r="38" spans="1:12" ht="16.5" thickBot="1" x14ac:dyDescent="0.3">
      <c r="A38" s="128">
        <v>11</v>
      </c>
      <c r="B38" s="87" t="s">
        <v>17</v>
      </c>
      <c r="C38" s="9" t="s">
        <v>18</v>
      </c>
      <c r="D38" s="9">
        <v>2</v>
      </c>
      <c r="E38" s="9">
        <v>620</v>
      </c>
      <c r="F38" s="9">
        <f t="shared" si="3"/>
        <v>1240</v>
      </c>
      <c r="G38" s="67" t="s">
        <v>330</v>
      </c>
      <c r="H38" s="67" t="s">
        <v>64</v>
      </c>
      <c r="I38" s="67" t="s">
        <v>63</v>
      </c>
      <c r="J38" s="109">
        <f>0.57*1137.46</f>
        <v>648.35219999999993</v>
      </c>
      <c r="K38" s="115">
        <f>F38/D38/(J38/100)</f>
        <v>95.627037280046267</v>
      </c>
    </row>
    <row r="39" spans="1:12" ht="16.5" thickBot="1" x14ac:dyDescent="0.3">
      <c r="A39" s="9">
        <v>12</v>
      </c>
      <c r="B39" s="87" t="s">
        <v>19</v>
      </c>
      <c r="C39" s="9" t="s">
        <v>20</v>
      </c>
      <c r="D39" s="9">
        <v>2</v>
      </c>
      <c r="E39" s="9">
        <v>620</v>
      </c>
      <c r="F39" s="9">
        <f t="shared" si="3"/>
        <v>1240</v>
      </c>
      <c r="G39" s="67" t="s">
        <v>330</v>
      </c>
      <c r="H39" s="67" t="s">
        <v>62</v>
      </c>
      <c r="I39" s="67" t="s">
        <v>309</v>
      </c>
      <c r="J39" s="109">
        <f>0.513*1137.46</f>
        <v>583.51697999999999</v>
      </c>
      <c r="K39" s="115">
        <f t="shared" ref="K39:K42" si="5">E39/(J39/100)</f>
        <v>106.25226364449583</v>
      </c>
    </row>
    <row r="40" spans="1:12" ht="16.5" thickBot="1" x14ac:dyDescent="0.3">
      <c r="A40" s="128">
        <v>13</v>
      </c>
      <c r="B40" s="87" t="s">
        <v>83</v>
      </c>
      <c r="C40" s="9" t="s">
        <v>138</v>
      </c>
      <c r="D40" s="9">
        <v>1</v>
      </c>
      <c r="E40" s="9">
        <v>620</v>
      </c>
      <c r="F40" s="9">
        <f>ROUND(D40*E40,0)</f>
        <v>620</v>
      </c>
      <c r="G40" s="69" t="s">
        <v>63</v>
      </c>
      <c r="H40" s="69" t="s">
        <v>67</v>
      </c>
      <c r="I40" s="69" t="s">
        <v>336</v>
      </c>
      <c r="J40" s="109">
        <f>0.623*1137.46</f>
        <v>708.63758000000007</v>
      </c>
      <c r="K40" s="115">
        <f t="shared" si="5"/>
        <v>87.49183186135852</v>
      </c>
    </row>
    <row r="41" spans="1:12" ht="32.25" thickBot="1" x14ac:dyDescent="0.3">
      <c r="A41" s="128">
        <v>14</v>
      </c>
      <c r="B41" s="87" t="s">
        <v>209</v>
      </c>
      <c r="C41" s="9" t="s">
        <v>197</v>
      </c>
      <c r="D41" s="9">
        <v>1.75</v>
      </c>
      <c r="E41" s="9">
        <v>620</v>
      </c>
      <c r="F41" s="9">
        <f>ROUND(D41*E41,0)</f>
        <v>1085</v>
      </c>
      <c r="G41" s="67" t="s">
        <v>141</v>
      </c>
      <c r="H41" s="67" t="s">
        <v>70</v>
      </c>
      <c r="I41" s="67" t="s">
        <v>63</v>
      </c>
      <c r="J41" s="109">
        <f>0.57*1137.46</f>
        <v>648.35219999999993</v>
      </c>
      <c r="K41" s="115">
        <f t="shared" si="5"/>
        <v>95.627037280046267</v>
      </c>
    </row>
    <row r="42" spans="1:12" ht="16.5" thickBot="1" x14ac:dyDescent="0.3">
      <c r="A42" s="9">
        <v>15</v>
      </c>
      <c r="B42" s="87" t="s">
        <v>9</v>
      </c>
      <c r="C42" s="9" t="s">
        <v>10</v>
      </c>
      <c r="D42" s="9">
        <v>3</v>
      </c>
      <c r="E42" s="9">
        <v>620</v>
      </c>
      <c r="F42" s="9">
        <f>ROUND(D42*E42,0)</f>
        <v>1860</v>
      </c>
      <c r="G42" s="67" t="s">
        <v>330</v>
      </c>
      <c r="H42" s="67" t="s">
        <v>67</v>
      </c>
      <c r="I42" s="67" t="s">
        <v>60</v>
      </c>
      <c r="J42" s="109">
        <f>0.513*1137.46</f>
        <v>583.51697999999999</v>
      </c>
      <c r="K42" s="115">
        <f t="shared" si="5"/>
        <v>106.25226364449583</v>
      </c>
    </row>
    <row r="43" spans="1:12" x14ac:dyDescent="0.25">
      <c r="A43" s="9"/>
      <c r="B43" s="88" t="s">
        <v>13</v>
      </c>
      <c r="C43" s="26"/>
      <c r="D43" s="26">
        <f>SUM(D28:D42)</f>
        <v>32.450000000000003</v>
      </c>
      <c r="E43" s="26"/>
      <c r="F43" s="26">
        <f>SUM(F28:F42)</f>
        <v>22401</v>
      </c>
      <c r="G43" s="19"/>
      <c r="H43" s="19"/>
      <c r="I43" s="19"/>
      <c r="J43" s="131"/>
      <c r="K43" s="131"/>
    </row>
  </sheetData>
  <mergeCells count="8">
    <mergeCell ref="A2:F2"/>
    <mergeCell ref="A15:F15"/>
    <mergeCell ref="A1:H1"/>
    <mergeCell ref="A27:F27"/>
    <mergeCell ref="A18:F18"/>
    <mergeCell ref="A21:F21"/>
    <mergeCell ref="A4:F4"/>
    <mergeCell ref="A7:F7"/>
  </mergeCells>
  <hyperlinks>
    <hyperlink ref="C29" r:id="rId1" display="http://www.lm.gov.lv/text/80" xr:uid="{00000000-0004-0000-0800-000000000000}"/>
  </hyperlinks>
  <pageMargins left="0.7" right="0.7" top="0.75" bottom="0.75" header="0.3" footer="0.3"/>
  <pageSetup paperSize="9" scale="59" fitToHeight="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14</vt:i4>
      </vt:variant>
      <vt:variant>
        <vt:lpstr>Diapazoni ar nosaukumiem</vt:lpstr>
      </vt:variant>
      <vt:variant>
        <vt:i4>1</vt:i4>
      </vt:variant>
    </vt:vector>
  </HeadingPairs>
  <TitlesOfParts>
    <vt:vector size="15" baseType="lpstr">
      <vt:lpstr>Arona</vt:lpstr>
      <vt:lpstr>Barkava</vt:lpstr>
      <vt:lpstr>Bērzaune</vt:lpstr>
      <vt:lpstr>Dzelzava</vt:lpstr>
      <vt:lpstr>Kalsnava</vt:lpstr>
      <vt:lpstr>Lazdona</vt:lpstr>
      <vt:lpstr>Liezēre</vt:lpstr>
      <vt:lpstr>Ļaudona</vt:lpstr>
      <vt:lpstr>Mārciena</vt:lpstr>
      <vt:lpstr>Mētriena</vt:lpstr>
      <vt:lpstr>Ošupe</vt:lpstr>
      <vt:lpstr>Prauliena</vt:lpstr>
      <vt:lpstr>Sarkaņi</vt:lpstr>
      <vt:lpstr>Vestiena</vt:lpstr>
      <vt:lpstr>Arona!Drukas_apgabals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Einika</dc:creator>
  <cp:lastModifiedBy>User</cp:lastModifiedBy>
  <cp:lastPrinted>2022-12-01T15:16:15Z</cp:lastPrinted>
  <dcterms:created xsi:type="dcterms:W3CDTF">2020-08-06T11:53:12Z</dcterms:created>
  <dcterms:modified xsi:type="dcterms:W3CDTF">2022-12-14T15:39:42Z</dcterms:modified>
</cp:coreProperties>
</file>